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od\Downloads\informatyka-2021-czerwiec\Zadanie 5\"/>
    </mc:Choice>
  </mc:AlternateContent>
  <xr:revisionPtr revIDLastSave="0" documentId="13_ncr:1_{C8759D92-F96E-4D13-8C99-8BF9EDD491FC}" xr6:coauthVersionLast="47" xr6:coauthVersionMax="47" xr10:uidLastSave="{00000000-0000-0000-0000-000000000000}"/>
  <bookViews>
    <workbookView xWindow="-120" yWindow="-120" windowWidth="29040" windowHeight="15840" xr2:uid="{E9CF7EDF-85FA-4BE0-909B-7200A1F8718A}"/>
  </bookViews>
  <sheets>
    <sheet name="Symulacja" sheetId="1" r:id="rId1"/>
    <sheet name="Tabele" sheetId="2" r:id="rId2"/>
    <sheet name="Dochód miesięczny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" i="1" l="1"/>
  <c r="Q8" i="1"/>
  <c r="Q9" i="1"/>
  <c r="Q15" i="1"/>
  <c r="Q16" i="1"/>
  <c r="Q22" i="1"/>
  <c r="Q23" i="1"/>
  <c r="Q29" i="1"/>
  <c r="Q30" i="1"/>
  <c r="Q36" i="1"/>
  <c r="Q37" i="1"/>
  <c r="Q43" i="1"/>
  <c r="Q44" i="1"/>
  <c r="Q50" i="1"/>
  <c r="Q51" i="1"/>
  <c r="Q57" i="1"/>
  <c r="Q58" i="1"/>
  <c r="Q64" i="1"/>
  <c r="Q65" i="1"/>
  <c r="Q71" i="1"/>
  <c r="Q72" i="1"/>
  <c r="Q78" i="1"/>
  <c r="Q79" i="1"/>
  <c r="Q85" i="1"/>
  <c r="Q86" i="1"/>
  <c r="Q92" i="1"/>
  <c r="Q93" i="1"/>
  <c r="Q99" i="1"/>
  <c r="Q100" i="1"/>
  <c r="Q106" i="1"/>
  <c r="Q107" i="1"/>
  <c r="Q113" i="1"/>
  <c r="Q114" i="1"/>
  <c r="Q120" i="1"/>
  <c r="Q121" i="1"/>
  <c r="Q127" i="1"/>
  <c r="Q128" i="1"/>
  <c r="Q134" i="1"/>
  <c r="Q135" i="1"/>
  <c r="Q141" i="1"/>
  <c r="Q142" i="1"/>
  <c r="Q148" i="1"/>
  <c r="Q149" i="1"/>
  <c r="Q155" i="1"/>
  <c r="Q156" i="1"/>
  <c r="Q162" i="1"/>
  <c r="Q163" i="1"/>
  <c r="Q169" i="1"/>
  <c r="Q170" i="1"/>
  <c r="Q176" i="1"/>
  <c r="Q177" i="1"/>
  <c r="Q183" i="1"/>
  <c r="Q184" i="1"/>
  <c r="Q190" i="1"/>
  <c r="Q191" i="1"/>
  <c r="Q197" i="1"/>
  <c r="Q198" i="1"/>
  <c r="Q204" i="1"/>
  <c r="Q205" i="1"/>
  <c r="Q211" i="1"/>
  <c r="Q212" i="1"/>
  <c r="Q218" i="1"/>
  <c r="Q219" i="1"/>
  <c r="Q225" i="1"/>
  <c r="Q226" i="1"/>
  <c r="Q232" i="1"/>
  <c r="Q233" i="1"/>
  <c r="Q239" i="1"/>
  <c r="Q240" i="1"/>
  <c r="Q246" i="1"/>
  <c r="Q247" i="1"/>
  <c r="Q253" i="1"/>
  <c r="Q254" i="1"/>
  <c r="Q260" i="1"/>
  <c r="Q261" i="1"/>
  <c r="Q267" i="1"/>
  <c r="Q268" i="1"/>
  <c r="Q274" i="1"/>
  <c r="Q275" i="1"/>
  <c r="Q281" i="1"/>
  <c r="Q282" i="1"/>
  <c r="Q288" i="1"/>
  <c r="Q289" i="1"/>
  <c r="Q295" i="1"/>
  <c r="Q296" i="1"/>
  <c r="Q302" i="1"/>
  <c r="Q303" i="1"/>
  <c r="Q309" i="1"/>
  <c r="Q310" i="1"/>
  <c r="Q316" i="1"/>
  <c r="Q317" i="1"/>
  <c r="Q323" i="1"/>
  <c r="Q324" i="1"/>
  <c r="Q330" i="1"/>
  <c r="Q331" i="1"/>
  <c r="Q337" i="1"/>
  <c r="Q338" i="1"/>
  <c r="Q344" i="1"/>
  <c r="Q345" i="1"/>
  <c r="Q351" i="1"/>
  <c r="Q352" i="1"/>
  <c r="Q358" i="1"/>
  <c r="Q359" i="1"/>
  <c r="Q365" i="1"/>
  <c r="Q366" i="1"/>
  <c r="Q372" i="1"/>
  <c r="Q373" i="1"/>
  <c r="Q379" i="1"/>
  <c r="Q380" i="1"/>
  <c r="Q386" i="1"/>
  <c r="Q387" i="1"/>
  <c r="Q393" i="1"/>
  <c r="Q394" i="1"/>
  <c r="Q400" i="1"/>
  <c r="Q401" i="1"/>
  <c r="Q407" i="1"/>
  <c r="Q408" i="1"/>
  <c r="Q414" i="1"/>
  <c r="Q415" i="1"/>
  <c r="Q421" i="1"/>
  <c r="Q422" i="1"/>
  <c r="Q428" i="1"/>
  <c r="Q429" i="1"/>
  <c r="Q435" i="1"/>
  <c r="Q436" i="1"/>
  <c r="Q442" i="1"/>
  <c r="Q443" i="1"/>
  <c r="Q449" i="1"/>
  <c r="Q450" i="1"/>
  <c r="Q456" i="1"/>
  <c r="Q457" i="1"/>
  <c r="Q463" i="1"/>
  <c r="Q464" i="1"/>
  <c r="Q470" i="1"/>
  <c r="Q471" i="1"/>
  <c r="Q477" i="1"/>
  <c r="Q478" i="1"/>
  <c r="Q484" i="1"/>
  <c r="Q485" i="1"/>
  <c r="Q491" i="1"/>
  <c r="Q492" i="1"/>
  <c r="Q498" i="1"/>
  <c r="Q499" i="1"/>
  <c r="Q505" i="1"/>
  <c r="Q506" i="1"/>
  <c r="Q512" i="1"/>
  <c r="Q513" i="1"/>
  <c r="Q519" i="1"/>
  <c r="Q520" i="1"/>
  <c r="Q526" i="1"/>
  <c r="Q527" i="1"/>
  <c r="Q533" i="1"/>
  <c r="Q534" i="1"/>
  <c r="Q540" i="1"/>
  <c r="Q541" i="1"/>
  <c r="Q547" i="1"/>
  <c r="Q548" i="1"/>
  <c r="Q554" i="1"/>
  <c r="Q555" i="1"/>
  <c r="Q561" i="1"/>
  <c r="Q562" i="1"/>
  <c r="Q568" i="1"/>
  <c r="Q569" i="1"/>
  <c r="Q575" i="1"/>
  <c r="Q576" i="1"/>
  <c r="Q582" i="1"/>
  <c r="Q583" i="1"/>
  <c r="Q589" i="1"/>
  <c r="Q590" i="1"/>
  <c r="Q596" i="1"/>
  <c r="Q597" i="1"/>
  <c r="Q603" i="1"/>
  <c r="Q604" i="1"/>
  <c r="Q610" i="1"/>
  <c r="Q611" i="1"/>
  <c r="Q617" i="1"/>
  <c r="Q618" i="1"/>
  <c r="Q624" i="1"/>
  <c r="Q625" i="1"/>
  <c r="Q631" i="1"/>
  <c r="Q632" i="1"/>
  <c r="Q638" i="1"/>
  <c r="Q639" i="1"/>
  <c r="Q645" i="1"/>
  <c r="Q646" i="1"/>
  <c r="Q652" i="1"/>
  <c r="Q653" i="1"/>
  <c r="Q659" i="1"/>
  <c r="Q660" i="1"/>
  <c r="Q666" i="1"/>
  <c r="Q667" i="1"/>
  <c r="Q673" i="1"/>
  <c r="Q674" i="1"/>
  <c r="Q680" i="1"/>
  <c r="Q681" i="1"/>
  <c r="Q687" i="1"/>
  <c r="Q688" i="1"/>
  <c r="Q694" i="1"/>
  <c r="Q695" i="1"/>
  <c r="Q701" i="1"/>
  <c r="Q702" i="1"/>
  <c r="Q708" i="1"/>
  <c r="Q709" i="1"/>
  <c r="Q715" i="1"/>
  <c r="Q716" i="1"/>
  <c r="Q722" i="1"/>
  <c r="Q723" i="1"/>
  <c r="Q729" i="1"/>
  <c r="Q730" i="1"/>
  <c r="M2" i="1"/>
  <c r="M8" i="1"/>
  <c r="M9" i="1"/>
  <c r="M15" i="1"/>
  <c r="M16" i="1"/>
  <c r="M22" i="1"/>
  <c r="M23" i="1"/>
  <c r="M29" i="1"/>
  <c r="M30" i="1"/>
  <c r="M36" i="1"/>
  <c r="M37" i="1"/>
  <c r="M43" i="1"/>
  <c r="M44" i="1"/>
  <c r="M50" i="1"/>
  <c r="M51" i="1"/>
  <c r="M57" i="1"/>
  <c r="M58" i="1"/>
  <c r="M64" i="1"/>
  <c r="M65" i="1"/>
  <c r="M71" i="1"/>
  <c r="M72" i="1"/>
  <c r="M78" i="1"/>
  <c r="M79" i="1"/>
  <c r="M85" i="1"/>
  <c r="M86" i="1"/>
  <c r="M92" i="1"/>
  <c r="M93" i="1"/>
  <c r="M99" i="1"/>
  <c r="M100" i="1"/>
  <c r="M106" i="1"/>
  <c r="M107" i="1"/>
  <c r="M113" i="1"/>
  <c r="M114" i="1"/>
  <c r="M120" i="1"/>
  <c r="M121" i="1"/>
  <c r="M127" i="1"/>
  <c r="M128" i="1"/>
  <c r="M134" i="1"/>
  <c r="M135" i="1"/>
  <c r="M141" i="1"/>
  <c r="M142" i="1"/>
  <c r="M148" i="1"/>
  <c r="M149" i="1"/>
  <c r="M155" i="1"/>
  <c r="M156" i="1"/>
  <c r="M162" i="1"/>
  <c r="M163" i="1"/>
  <c r="M169" i="1"/>
  <c r="M170" i="1"/>
  <c r="M176" i="1"/>
  <c r="M177" i="1"/>
  <c r="M183" i="1"/>
  <c r="M184" i="1"/>
  <c r="M190" i="1"/>
  <c r="M191" i="1"/>
  <c r="M197" i="1"/>
  <c r="M198" i="1"/>
  <c r="M204" i="1"/>
  <c r="M205" i="1"/>
  <c r="M211" i="1"/>
  <c r="M212" i="1"/>
  <c r="M218" i="1"/>
  <c r="M219" i="1"/>
  <c r="M225" i="1"/>
  <c r="M226" i="1"/>
  <c r="M232" i="1"/>
  <c r="M233" i="1"/>
  <c r="M239" i="1"/>
  <c r="M240" i="1"/>
  <c r="M246" i="1"/>
  <c r="M247" i="1"/>
  <c r="M253" i="1"/>
  <c r="M254" i="1"/>
  <c r="M260" i="1"/>
  <c r="M261" i="1"/>
  <c r="M267" i="1"/>
  <c r="M268" i="1"/>
  <c r="M274" i="1"/>
  <c r="M275" i="1"/>
  <c r="M281" i="1"/>
  <c r="M282" i="1"/>
  <c r="M288" i="1"/>
  <c r="M289" i="1"/>
  <c r="M295" i="1"/>
  <c r="M296" i="1"/>
  <c r="M302" i="1"/>
  <c r="M303" i="1"/>
  <c r="M309" i="1"/>
  <c r="M310" i="1"/>
  <c r="M316" i="1"/>
  <c r="M317" i="1"/>
  <c r="M323" i="1"/>
  <c r="M324" i="1"/>
  <c r="M330" i="1"/>
  <c r="M331" i="1"/>
  <c r="M337" i="1"/>
  <c r="M338" i="1"/>
  <c r="M344" i="1"/>
  <c r="M345" i="1"/>
  <c r="M351" i="1"/>
  <c r="M352" i="1"/>
  <c r="M358" i="1"/>
  <c r="M359" i="1"/>
  <c r="M365" i="1"/>
  <c r="M366" i="1"/>
  <c r="M372" i="1"/>
  <c r="M373" i="1"/>
  <c r="M379" i="1"/>
  <c r="M380" i="1"/>
  <c r="M386" i="1"/>
  <c r="M387" i="1"/>
  <c r="M393" i="1"/>
  <c r="M394" i="1"/>
  <c r="M400" i="1"/>
  <c r="M401" i="1"/>
  <c r="M407" i="1"/>
  <c r="M408" i="1"/>
  <c r="M414" i="1"/>
  <c r="M415" i="1"/>
  <c r="M421" i="1"/>
  <c r="M422" i="1"/>
  <c r="M428" i="1"/>
  <c r="M429" i="1"/>
  <c r="M435" i="1"/>
  <c r="M436" i="1"/>
  <c r="M442" i="1"/>
  <c r="M443" i="1"/>
  <c r="M449" i="1"/>
  <c r="M450" i="1"/>
  <c r="M456" i="1"/>
  <c r="M457" i="1"/>
  <c r="M463" i="1"/>
  <c r="M464" i="1"/>
  <c r="M470" i="1"/>
  <c r="M471" i="1"/>
  <c r="M477" i="1"/>
  <c r="M478" i="1"/>
  <c r="M484" i="1"/>
  <c r="M485" i="1"/>
  <c r="M491" i="1"/>
  <c r="M492" i="1"/>
  <c r="M498" i="1"/>
  <c r="M499" i="1"/>
  <c r="M505" i="1"/>
  <c r="M506" i="1"/>
  <c r="M512" i="1"/>
  <c r="M513" i="1"/>
  <c r="M519" i="1"/>
  <c r="M520" i="1"/>
  <c r="M526" i="1"/>
  <c r="M527" i="1"/>
  <c r="M533" i="1"/>
  <c r="M534" i="1"/>
  <c r="M540" i="1"/>
  <c r="M541" i="1"/>
  <c r="M547" i="1"/>
  <c r="M548" i="1"/>
  <c r="M554" i="1"/>
  <c r="M555" i="1"/>
  <c r="M561" i="1"/>
  <c r="M562" i="1"/>
  <c r="M568" i="1"/>
  <c r="M569" i="1"/>
  <c r="M575" i="1"/>
  <c r="M576" i="1"/>
  <c r="M582" i="1"/>
  <c r="M583" i="1"/>
  <c r="M589" i="1"/>
  <c r="M590" i="1"/>
  <c r="M596" i="1"/>
  <c r="M597" i="1"/>
  <c r="M603" i="1"/>
  <c r="M604" i="1"/>
  <c r="M610" i="1"/>
  <c r="M611" i="1"/>
  <c r="M617" i="1"/>
  <c r="M618" i="1"/>
  <c r="M624" i="1"/>
  <c r="M625" i="1"/>
  <c r="M631" i="1"/>
  <c r="M632" i="1"/>
  <c r="M638" i="1"/>
  <c r="M639" i="1"/>
  <c r="M645" i="1"/>
  <c r="M646" i="1"/>
  <c r="M652" i="1"/>
  <c r="M653" i="1"/>
  <c r="M659" i="1"/>
  <c r="M660" i="1"/>
  <c r="M666" i="1"/>
  <c r="M667" i="1"/>
  <c r="M673" i="1"/>
  <c r="M674" i="1"/>
  <c r="M680" i="1"/>
  <c r="M681" i="1"/>
  <c r="M687" i="1"/>
  <c r="M688" i="1"/>
  <c r="M694" i="1"/>
  <c r="M695" i="1"/>
  <c r="M701" i="1"/>
  <c r="M702" i="1"/>
  <c r="M708" i="1"/>
  <c r="M709" i="1"/>
  <c r="M715" i="1"/>
  <c r="M716" i="1"/>
  <c r="M722" i="1"/>
  <c r="M723" i="1"/>
  <c r="M729" i="1"/>
  <c r="M730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L2" i="1"/>
  <c r="G2" i="1"/>
  <c r="G8" i="1"/>
  <c r="G9" i="1"/>
  <c r="G15" i="1"/>
  <c r="G16" i="1"/>
  <c r="G22" i="1"/>
  <c r="G23" i="1"/>
  <c r="G29" i="1"/>
  <c r="G30" i="1"/>
  <c r="G36" i="1"/>
  <c r="G37" i="1"/>
  <c r="G43" i="1"/>
  <c r="G44" i="1"/>
  <c r="G50" i="1"/>
  <c r="G51" i="1"/>
  <c r="G57" i="1"/>
  <c r="G58" i="1"/>
  <c r="G64" i="1"/>
  <c r="G65" i="1"/>
  <c r="G71" i="1"/>
  <c r="G72" i="1"/>
  <c r="G78" i="1"/>
  <c r="G79" i="1"/>
  <c r="G85" i="1"/>
  <c r="G86" i="1"/>
  <c r="G92" i="1"/>
  <c r="G93" i="1"/>
  <c r="G99" i="1"/>
  <c r="G100" i="1"/>
  <c r="G106" i="1"/>
  <c r="G107" i="1"/>
  <c r="G113" i="1"/>
  <c r="G114" i="1"/>
  <c r="G120" i="1"/>
  <c r="G121" i="1"/>
  <c r="G127" i="1"/>
  <c r="G128" i="1"/>
  <c r="G134" i="1"/>
  <c r="G135" i="1"/>
  <c r="G141" i="1"/>
  <c r="G142" i="1"/>
  <c r="G148" i="1"/>
  <c r="G149" i="1"/>
  <c r="G155" i="1"/>
  <c r="G156" i="1"/>
  <c r="G162" i="1"/>
  <c r="G163" i="1"/>
  <c r="G169" i="1"/>
  <c r="G170" i="1"/>
  <c r="G176" i="1"/>
  <c r="G177" i="1"/>
  <c r="G183" i="1"/>
  <c r="G184" i="1"/>
  <c r="G190" i="1"/>
  <c r="G191" i="1"/>
  <c r="G197" i="1"/>
  <c r="G198" i="1"/>
  <c r="G204" i="1"/>
  <c r="G205" i="1"/>
  <c r="G211" i="1"/>
  <c r="G212" i="1"/>
  <c r="G218" i="1"/>
  <c r="G219" i="1"/>
  <c r="G225" i="1"/>
  <c r="G226" i="1"/>
  <c r="G232" i="1"/>
  <c r="G233" i="1"/>
  <c r="G239" i="1"/>
  <c r="G240" i="1"/>
  <c r="G246" i="1"/>
  <c r="G247" i="1"/>
  <c r="G253" i="1"/>
  <c r="G254" i="1"/>
  <c r="G260" i="1"/>
  <c r="G261" i="1"/>
  <c r="G267" i="1"/>
  <c r="G268" i="1"/>
  <c r="G274" i="1"/>
  <c r="G275" i="1"/>
  <c r="G281" i="1"/>
  <c r="G282" i="1"/>
  <c r="G288" i="1"/>
  <c r="G289" i="1"/>
  <c r="G295" i="1"/>
  <c r="G296" i="1"/>
  <c r="G302" i="1"/>
  <c r="G303" i="1"/>
  <c r="G309" i="1"/>
  <c r="G310" i="1"/>
  <c r="G316" i="1"/>
  <c r="G317" i="1"/>
  <c r="G323" i="1"/>
  <c r="G324" i="1"/>
  <c r="G330" i="1"/>
  <c r="G331" i="1"/>
  <c r="G337" i="1"/>
  <c r="G338" i="1"/>
  <c r="G344" i="1"/>
  <c r="G345" i="1"/>
  <c r="G351" i="1"/>
  <c r="G352" i="1"/>
  <c r="G358" i="1"/>
  <c r="G359" i="1"/>
  <c r="G365" i="1"/>
  <c r="G366" i="1"/>
  <c r="G372" i="1"/>
  <c r="G373" i="1"/>
  <c r="G379" i="1"/>
  <c r="G380" i="1"/>
  <c r="G386" i="1"/>
  <c r="G387" i="1"/>
  <c r="G393" i="1"/>
  <c r="G394" i="1"/>
  <c r="G400" i="1"/>
  <c r="G401" i="1"/>
  <c r="G407" i="1"/>
  <c r="G408" i="1"/>
  <c r="G414" i="1"/>
  <c r="G415" i="1"/>
  <c r="G421" i="1"/>
  <c r="G422" i="1"/>
  <c r="G428" i="1"/>
  <c r="G429" i="1"/>
  <c r="G435" i="1"/>
  <c r="G436" i="1"/>
  <c r="G442" i="1"/>
  <c r="G443" i="1"/>
  <c r="G449" i="1"/>
  <c r="G450" i="1"/>
  <c r="G456" i="1"/>
  <c r="G457" i="1"/>
  <c r="G463" i="1"/>
  <c r="G464" i="1"/>
  <c r="G470" i="1"/>
  <c r="G471" i="1"/>
  <c r="G477" i="1"/>
  <c r="G478" i="1"/>
  <c r="G484" i="1"/>
  <c r="G485" i="1"/>
  <c r="G491" i="1"/>
  <c r="G492" i="1"/>
  <c r="G498" i="1"/>
  <c r="G499" i="1"/>
  <c r="G505" i="1"/>
  <c r="G506" i="1"/>
  <c r="G512" i="1"/>
  <c r="G513" i="1"/>
  <c r="G519" i="1"/>
  <c r="G520" i="1"/>
  <c r="G526" i="1"/>
  <c r="G527" i="1"/>
  <c r="G533" i="1"/>
  <c r="G534" i="1"/>
  <c r="G540" i="1"/>
  <c r="G541" i="1"/>
  <c r="G547" i="1"/>
  <c r="G548" i="1"/>
  <c r="G554" i="1"/>
  <c r="G555" i="1"/>
  <c r="G561" i="1"/>
  <c r="G562" i="1"/>
  <c r="G568" i="1"/>
  <c r="G569" i="1"/>
  <c r="G575" i="1"/>
  <c r="G576" i="1"/>
  <c r="G582" i="1"/>
  <c r="G583" i="1"/>
  <c r="G589" i="1"/>
  <c r="G590" i="1"/>
  <c r="G596" i="1"/>
  <c r="G597" i="1"/>
  <c r="G603" i="1"/>
  <c r="G604" i="1"/>
  <c r="G610" i="1"/>
  <c r="G611" i="1"/>
  <c r="G617" i="1"/>
  <c r="G618" i="1"/>
  <c r="G624" i="1"/>
  <c r="G625" i="1"/>
  <c r="G631" i="1"/>
  <c r="G632" i="1"/>
  <c r="G638" i="1"/>
  <c r="G639" i="1"/>
  <c r="G645" i="1"/>
  <c r="G646" i="1"/>
  <c r="G652" i="1"/>
  <c r="G653" i="1"/>
  <c r="G659" i="1"/>
  <c r="G660" i="1"/>
  <c r="G666" i="1"/>
  <c r="G667" i="1"/>
  <c r="G673" i="1"/>
  <c r="G674" i="1"/>
  <c r="G680" i="1"/>
  <c r="G681" i="1"/>
  <c r="G687" i="1"/>
  <c r="G688" i="1"/>
  <c r="G694" i="1"/>
  <c r="G695" i="1"/>
  <c r="G701" i="1"/>
  <c r="G702" i="1"/>
  <c r="G708" i="1"/>
  <c r="G709" i="1"/>
  <c r="G715" i="1"/>
  <c r="G716" i="1"/>
  <c r="G722" i="1"/>
  <c r="G723" i="1"/>
  <c r="G729" i="1"/>
  <c r="G730" i="1"/>
  <c r="H2" i="1"/>
  <c r="H3" i="1"/>
  <c r="K3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N519" i="1" s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G712" i="1" s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P3" i="1" l="1"/>
  <c r="R3" i="1" s="1"/>
  <c r="P2" i="1"/>
  <c r="O3" i="1" s="1"/>
  <c r="G670" i="1"/>
  <c r="I670" i="1" s="1"/>
  <c r="G622" i="1"/>
  <c r="G580" i="1"/>
  <c r="G556" i="1"/>
  <c r="I556" i="1" s="1"/>
  <c r="G250" i="1"/>
  <c r="I250" i="1" s="1"/>
  <c r="G724" i="1"/>
  <c r="I724" i="1" s="1"/>
  <c r="G700" i="1"/>
  <c r="G682" i="1"/>
  <c r="G658" i="1"/>
  <c r="I658" i="1" s="1"/>
  <c r="G634" i="1"/>
  <c r="I634" i="1" s="1"/>
  <c r="G586" i="1"/>
  <c r="I586" i="1" s="1"/>
  <c r="G574" i="1"/>
  <c r="I574" i="1" s="1"/>
  <c r="G550" i="1"/>
  <c r="I550" i="1" s="1"/>
  <c r="G532" i="1"/>
  <c r="G154" i="1"/>
  <c r="I154" i="1" s="1"/>
  <c r="G136" i="1"/>
  <c r="I136" i="1" s="1"/>
  <c r="G452" i="1"/>
  <c r="I452" i="1" s="1"/>
  <c r="G446" i="1"/>
  <c r="I446" i="1" s="1"/>
  <c r="G404" i="1"/>
  <c r="I404" i="1" s="1"/>
  <c r="G236" i="1"/>
  <c r="I236" i="1" s="1"/>
  <c r="G706" i="1"/>
  <c r="I706" i="1" s="1"/>
  <c r="G676" i="1"/>
  <c r="I676" i="1" s="1"/>
  <c r="G628" i="1"/>
  <c r="I628" i="1" s="1"/>
  <c r="G598" i="1"/>
  <c r="I598" i="1" s="1"/>
  <c r="G538" i="1"/>
  <c r="G418" i="1"/>
  <c r="G334" i="1"/>
  <c r="I334" i="1" s="1"/>
  <c r="G46" i="1"/>
  <c r="I46" i="1" s="1"/>
  <c r="G320" i="1"/>
  <c r="I320" i="1" s="1"/>
  <c r="G718" i="1"/>
  <c r="I718" i="1" s="1"/>
  <c r="G664" i="1"/>
  <c r="I664" i="1" s="1"/>
  <c r="G640" i="1"/>
  <c r="G616" i="1"/>
  <c r="I616" i="1" s="1"/>
  <c r="G592" i="1"/>
  <c r="I592" i="1" s="1"/>
  <c r="G544" i="1"/>
  <c r="I544" i="1" s="1"/>
  <c r="G525" i="1"/>
  <c r="I525" i="1" s="1"/>
  <c r="G507" i="1"/>
  <c r="G459" i="1"/>
  <c r="G411" i="1"/>
  <c r="G381" i="1"/>
  <c r="I381" i="1" s="1"/>
  <c r="G357" i="1"/>
  <c r="I357" i="1" s="1"/>
  <c r="G327" i="1"/>
  <c r="I327" i="1" s="1"/>
  <c r="G297" i="1"/>
  <c r="G273" i="1"/>
  <c r="G243" i="1"/>
  <c r="G213" i="1"/>
  <c r="I213" i="1" s="1"/>
  <c r="G189" i="1"/>
  <c r="I189" i="1" s="1"/>
  <c r="G111" i="1"/>
  <c r="I111" i="1" s="1"/>
  <c r="G81" i="1"/>
  <c r="G75" i="1"/>
  <c r="G63" i="1"/>
  <c r="G45" i="1"/>
  <c r="I45" i="1" s="1"/>
  <c r="G39" i="1"/>
  <c r="G27" i="1"/>
  <c r="I27" i="1" s="1"/>
  <c r="G3" i="1"/>
  <c r="G517" i="1"/>
  <c r="I517" i="1" s="1"/>
  <c r="G469" i="1"/>
  <c r="I469" i="1" s="1"/>
  <c r="G439" i="1"/>
  <c r="I439" i="1" s="1"/>
  <c r="I712" i="1"/>
  <c r="I640" i="1"/>
  <c r="I622" i="1"/>
  <c r="I580" i="1"/>
  <c r="I538" i="1"/>
  <c r="I532" i="1"/>
  <c r="I418" i="1"/>
  <c r="I700" i="1"/>
  <c r="I682" i="1"/>
  <c r="N610" i="1"/>
  <c r="N568" i="1"/>
  <c r="M381" i="1"/>
  <c r="N381" i="1" s="1"/>
  <c r="N261" i="1"/>
  <c r="M243" i="1"/>
  <c r="N243" i="1" s="1"/>
  <c r="N604" i="1"/>
  <c r="N562" i="1"/>
  <c r="N520" i="1"/>
  <c r="M418" i="1"/>
  <c r="N418" i="1" s="1"/>
  <c r="M297" i="1"/>
  <c r="N297" i="1" s="1"/>
  <c r="M136" i="1"/>
  <c r="N136" i="1" s="1"/>
  <c r="M622" i="1"/>
  <c r="N622" i="1" s="1"/>
  <c r="N435" i="1"/>
  <c r="M634" i="1"/>
  <c r="N634" i="1" s="1"/>
  <c r="N694" i="1"/>
  <c r="N652" i="1"/>
  <c r="M3" i="1"/>
  <c r="N3" i="1" s="1"/>
  <c r="N730" i="1"/>
  <c r="N688" i="1"/>
  <c r="N646" i="1"/>
  <c r="N345" i="1"/>
  <c r="N64" i="1"/>
  <c r="G704" i="1"/>
  <c r="I704" i="1" s="1"/>
  <c r="M704" i="1"/>
  <c r="N704" i="1" s="1"/>
  <c r="G644" i="1"/>
  <c r="I644" i="1" s="1"/>
  <c r="M644" i="1"/>
  <c r="N644" i="1" s="1"/>
  <c r="G614" i="1"/>
  <c r="I614" i="1" s="1"/>
  <c r="M614" i="1"/>
  <c r="N614" i="1" s="1"/>
  <c r="G584" i="1"/>
  <c r="I584" i="1" s="1"/>
  <c r="M584" i="1"/>
  <c r="N584" i="1" s="1"/>
  <c r="G410" i="1"/>
  <c r="I410" i="1" s="1"/>
  <c r="M410" i="1"/>
  <c r="N410" i="1" s="1"/>
  <c r="G362" i="1"/>
  <c r="I362" i="1" s="1"/>
  <c r="M362" i="1"/>
  <c r="N362" i="1" s="1"/>
  <c r="G308" i="1"/>
  <c r="I308" i="1" s="1"/>
  <c r="M308" i="1"/>
  <c r="N308" i="1" s="1"/>
  <c r="G284" i="1"/>
  <c r="I284" i="1" s="1"/>
  <c r="M284" i="1"/>
  <c r="N284" i="1" s="1"/>
  <c r="G272" i="1"/>
  <c r="I272" i="1" s="1"/>
  <c r="M272" i="1"/>
  <c r="N272" i="1" s="1"/>
  <c r="G248" i="1"/>
  <c r="I248" i="1" s="1"/>
  <c r="M248" i="1"/>
  <c r="N248" i="1" s="1"/>
  <c r="G727" i="1"/>
  <c r="I727" i="1" s="1"/>
  <c r="M727" i="1"/>
  <c r="N727" i="1" s="1"/>
  <c r="G703" i="1"/>
  <c r="I703" i="1" s="1"/>
  <c r="M703" i="1"/>
  <c r="N703" i="1" s="1"/>
  <c r="G685" i="1"/>
  <c r="I685" i="1" s="1"/>
  <c r="M685" i="1"/>
  <c r="N685" i="1" s="1"/>
  <c r="G661" i="1"/>
  <c r="I661" i="1" s="1"/>
  <c r="M661" i="1"/>
  <c r="N661" i="1" s="1"/>
  <c r="G637" i="1"/>
  <c r="I637" i="1" s="1"/>
  <c r="M637" i="1"/>
  <c r="N637" i="1" s="1"/>
  <c r="G613" i="1"/>
  <c r="I613" i="1" s="1"/>
  <c r="M613" i="1"/>
  <c r="N613" i="1" s="1"/>
  <c r="G565" i="1"/>
  <c r="I565" i="1" s="1"/>
  <c r="M565" i="1"/>
  <c r="N565" i="1" s="1"/>
  <c r="G511" i="1"/>
  <c r="I511" i="1" s="1"/>
  <c r="M511" i="1"/>
  <c r="N511" i="1" s="1"/>
  <c r="G397" i="1"/>
  <c r="I397" i="1" s="1"/>
  <c r="M397" i="1"/>
  <c r="N397" i="1" s="1"/>
  <c r="G349" i="1"/>
  <c r="I349" i="1" s="1"/>
  <c r="M349" i="1"/>
  <c r="N349" i="1" s="1"/>
  <c r="G325" i="1"/>
  <c r="I325" i="1" s="1"/>
  <c r="M325" i="1"/>
  <c r="N325" i="1" s="1"/>
  <c r="G301" i="1"/>
  <c r="I301" i="1" s="1"/>
  <c r="M301" i="1"/>
  <c r="N301" i="1" s="1"/>
  <c r="G277" i="1"/>
  <c r="I277" i="1" s="1"/>
  <c r="M277" i="1"/>
  <c r="N277" i="1" s="1"/>
  <c r="G229" i="1"/>
  <c r="I229" i="1" s="1"/>
  <c r="M229" i="1"/>
  <c r="N229" i="1" s="1"/>
  <c r="G187" i="1"/>
  <c r="I187" i="1" s="1"/>
  <c r="M187" i="1"/>
  <c r="N187" i="1" s="1"/>
  <c r="G139" i="1"/>
  <c r="I139" i="1" s="1"/>
  <c r="M139" i="1"/>
  <c r="N139" i="1" s="1"/>
  <c r="G115" i="1"/>
  <c r="I115" i="1" s="1"/>
  <c r="M115" i="1"/>
  <c r="N115" i="1" s="1"/>
  <c r="G97" i="1"/>
  <c r="I97" i="1" s="1"/>
  <c r="M97" i="1"/>
  <c r="N97" i="1" s="1"/>
  <c r="G61" i="1"/>
  <c r="I61" i="1" s="1"/>
  <c r="M61" i="1"/>
  <c r="N61" i="1" s="1"/>
  <c r="G19" i="1"/>
  <c r="I19" i="1" s="1"/>
  <c r="M19" i="1"/>
  <c r="N19" i="1" s="1"/>
  <c r="G710" i="1"/>
  <c r="I710" i="1" s="1"/>
  <c r="M710" i="1"/>
  <c r="N710" i="1" s="1"/>
  <c r="G650" i="1"/>
  <c r="I650" i="1" s="1"/>
  <c r="M650" i="1"/>
  <c r="N650" i="1" s="1"/>
  <c r="G620" i="1"/>
  <c r="I620" i="1" s="1"/>
  <c r="M620" i="1"/>
  <c r="N620" i="1" s="1"/>
  <c r="G518" i="1"/>
  <c r="I518" i="1" s="1"/>
  <c r="M518" i="1"/>
  <c r="N518" i="1" s="1"/>
  <c r="G482" i="1"/>
  <c r="I482" i="1" s="1"/>
  <c r="M482" i="1"/>
  <c r="N482" i="1" s="1"/>
  <c r="G374" i="1"/>
  <c r="I374" i="1" s="1"/>
  <c r="M374" i="1"/>
  <c r="N374" i="1" s="1"/>
  <c r="G350" i="1"/>
  <c r="I350" i="1" s="1"/>
  <c r="M350" i="1"/>
  <c r="N350" i="1" s="1"/>
  <c r="G326" i="1"/>
  <c r="I326" i="1" s="1"/>
  <c r="M326" i="1"/>
  <c r="N326" i="1" s="1"/>
  <c r="G278" i="1"/>
  <c r="I278" i="1" s="1"/>
  <c r="M278" i="1"/>
  <c r="N278" i="1" s="1"/>
  <c r="G224" i="1"/>
  <c r="I224" i="1" s="1"/>
  <c r="M224" i="1"/>
  <c r="N224" i="1" s="1"/>
  <c r="G194" i="1"/>
  <c r="I194" i="1" s="1"/>
  <c r="M194" i="1"/>
  <c r="N194" i="1" s="1"/>
  <c r="G80" i="1"/>
  <c r="I80" i="1" s="1"/>
  <c r="M80" i="1"/>
  <c r="N80" i="1" s="1"/>
  <c r="G679" i="1"/>
  <c r="I679" i="1" s="1"/>
  <c r="M679" i="1"/>
  <c r="N679" i="1" s="1"/>
  <c r="G649" i="1"/>
  <c r="I649" i="1" s="1"/>
  <c r="M649" i="1"/>
  <c r="N649" i="1" s="1"/>
  <c r="G595" i="1"/>
  <c r="I595" i="1" s="1"/>
  <c r="M595" i="1"/>
  <c r="N595" i="1" s="1"/>
  <c r="G577" i="1"/>
  <c r="I577" i="1" s="1"/>
  <c r="M577" i="1"/>
  <c r="N577" i="1" s="1"/>
  <c r="G559" i="1"/>
  <c r="I559" i="1" s="1"/>
  <c r="M559" i="1"/>
  <c r="N559" i="1" s="1"/>
  <c r="G529" i="1"/>
  <c r="I529" i="1" s="1"/>
  <c r="M529" i="1"/>
  <c r="N529" i="1" s="1"/>
  <c r="G445" i="1"/>
  <c r="I445" i="1" s="1"/>
  <c r="M445" i="1"/>
  <c r="N445" i="1" s="1"/>
  <c r="G355" i="1"/>
  <c r="I355" i="1" s="1"/>
  <c r="M355" i="1"/>
  <c r="N355" i="1" s="1"/>
  <c r="G307" i="1"/>
  <c r="I307" i="1" s="1"/>
  <c r="M307" i="1"/>
  <c r="N307" i="1" s="1"/>
  <c r="G283" i="1"/>
  <c r="I283" i="1" s="1"/>
  <c r="M283" i="1"/>
  <c r="N283" i="1" s="1"/>
  <c r="G259" i="1"/>
  <c r="I259" i="1" s="1"/>
  <c r="M259" i="1"/>
  <c r="N259" i="1" s="1"/>
  <c r="G235" i="1"/>
  <c r="I235" i="1" s="1"/>
  <c r="M235" i="1"/>
  <c r="N235" i="1" s="1"/>
  <c r="G181" i="1"/>
  <c r="I181" i="1" s="1"/>
  <c r="M181" i="1"/>
  <c r="N181" i="1" s="1"/>
  <c r="G157" i="1"/>
  <c r="I157" i="1" s="1"/>
  <c r="M157" i="1"/>
  <c r="N157" i="1" s="1"/>
  <c r="G103" i="1"/>
  <c r="I103" i="1" s="1"/>
  <c r="M103" i="1"/>
  <c r="N103" i="1" s="1"/>
  <c r="G73" i="1"/>
  <c r="I73" i="1" s="1"/>
  <c r="M73" i="1"/>
  <c r="N73" i="1" s="1"/>
  <c r="G49" i="1"/>
  <c r="I49" i="1" s="1"/>
  <c r="M49" i="1"/>
  <c r="N49" i="1" s="1"/>
  <c r="G25" i="1"/>
  <c r="I25" i="1" s="1"/>
  <c r="M25" i="1"/>
  <c r="N25" i="1" s="1"/>
  <c r="G7" i="1"/>
  <c r="I7" i="1" s="1"/>
  <c r="M7" i="1"/>
  <c r="N7" i="1" s="1"/>
  <c r="M404" i="1"/>
  <c r="N404" i="1" s="1"/>
  <c r="G732" i="1"/>
  <c r="I732" i="1" s="1"/>
  <c r="M732" i="1"/>
  <c r="N732" i="1" s="1"/>
  <c r="G678" i="1"/>
  <c r="I678" i="1" s="1"/>
  <c r="M678" i="1"/>
  <c r="N678" i="1" s="1"/>
  <c r="G642" i="1"/>
  <c r="I642" i="1" s="1"/>
  <c r="M642" i="1"/>
  <c r="N642" i="1" s="1"/>
  <c r="G588" i="1"/>
  <c r="I588" i="1" s="1"/>
  <c r="M588" i="1"/>
  <c r="N588" i="1" s="1"/>
  <c r="G552" i="1"/>
  <c r="I552" i="1" s="1"/>
  <c r="M552" i="1"/>
  <c r="N552" i="1" s="1"/>
  <c r="G516" i="1"/>
  <c r="I516" i="1" s="1"/>
  <c r="M516" i="1"/>
  <c r="N516" i="1" s="1"/>
  <c r="G486" i="1"/>
  <c r="I486" i="1" s="1"/>
  <c r="M486" i="1"/>
  <c r="N486" i="1" s="1"/>
  <c r="G480" i="1"/>
  <c r="I480" i="1" s="1"/>
  <c r="M480" i="1"/>
  <c r="N480" i="1" s="1"/>
  <c r="G474" i="1"/>
  <c r="I474" i="1" s="1"/>
  <c r="M474" i="1"/>
  <c r="N474" i="1" s="1"/>
  <c r="G468" i="1"/>
  <c r="I468" i="1" s="1"/>
  <c r="M468" i="1"/>
  <c r="N468" i="1" s="1"/>
  <c r="G462" i="1"/>
  <c r="I462" i="1" s="1"/>
  <c r="M462" i="1"/>
  <c r="N462" i="1" s="1"/>
  <c r="G444" i="1"/>
  <c r="I444" i="1" s="1"/>
  <c r="M444" i="1"/>
  <c r="N444" i="1" s="1"/>
  <c r="G438" i="1"/>
  <c r="I438" i="1" s="1"/>
  <c r="M438" i="1"/>
  <c r="N438" i="1" s="1"/>
  <c r="G432" i="1"/>
  <c r="I432" i="1" s="1"/>
  <c r="M432" i="1"/>
  <c r="N432" i="1" s="1"/>
  <c r="G426" i="1"/>
  <c r="I426" i="1" s="1"/>
  <c r="M426" i="1"/>
  <c r="N426" i="1" s="1"/>
  <c r="G420" i="1"/>
  <c r="I420" i="1" s="1"/>
  <c r="M420" i="1"/>
  <c r="N420" i="1" s="1"/>
  <c r="G402" i="1"/>
  <c r="I402" i="1" s="1"/>
  <c r="M402" i="1"/>
  <c r="N402" i="1" s="1"/>
  <c r="G396" i="1"/>
  <c r="I396" i="1" s="1"/>
  <c r="M396" i="1"/>
  <c r="N396" i="1" s="1"/>
  <c r="G390" i="1"/>
  <c r="I390" i="1" s="1"/>
  <c r="M390" i="1"/>
  <c r="N390" i="1" s="1"/>
  <c r="G384" i="1"/>
  <c r="I384" i="1" s="1"/>
  <c r="M384" i="1"/>
  <c r="N384" i="1" s="1"/>
  <c r="G378" i="1"/>
  <c r="I378" i="1" s="1"/>
  <c r="M378" i="1"/>
  <c r="N378" i="1" s="1"/>
  <c r="G360" i="1"/>
  <c r="I360" i="1" s="1"/>
  <c r="M360" i="1"/>
  <c r="N360" i="1" s="1"/>
  <c r="G354" i="1"/>
  <c r="I354" i="1" s="1"/>
  <c r="M354" i="1"/>
  <c r="N354" i="1" s="1"/>
  <c r="G348" i="1"/>
  <c r="I348" i="1" s="1"/>
  <c r="M348" i="1"/>
  <c r="N348" i="1" s="1"/>
  <c r="G342" i="1"/>
  <c r="I342" i="1" s="1"/>
  <c r="M342" i="1"/>
  <c r="N342" i="1" s="1"/>
  <c r="G336" i="1"/>
  <c r="I336" i="1" s="1"/>
  <c r="M336" i="1"/>
  <c r="N336" i="1" s="1"/>
  <c r="G318" i="1"/>
  <c r="I318" i="1" s="1"/>
  <c r="M318" i="1"/>
  <c r="N318" i="1" s="1"/>
  <c r="G312" i="1"/>
  <c r="I312" i="1" s="1"/>
  <c r="M312" i="1"/>
  <c r="N312" i="1" s="1"/>
  <c r="G306" i="1"/>
  <c r="I306" i="1" s="1"/>
  <c r="M306" i="1"/>
  <c r="N306" i="1" s="1"/>
  <c r="G300" i="1"/>
  <c r="I300" i="1" s="1"/>
  <c r="M300" i="1"/>
  <c r="N300" i="1" s="1"/>
  <c r="G294" i="1"/>
  <c r="I294" i="1" s="1"/>
  <c r="M294" i="1"/>
  <c r="N294" i="1" s="1"/>
  <c r="G276" i="1"/>
  <c r="I276" i="1" s="1"/>
  <c r="M276" i="1"/>
  <c r="N276" i="1" s="1"/>
  <c r="G270" i="1"/>
  <c r="I270" i="1" s="1"/>
  <c r="M270" i="1"/>
  <c r="N270" i="1" s="1"/>
  <c r="M676" i="1"/>
  <c r="N676" i="1" s="1"/>
  <c r="M664" i="1"/>
  <c r="N664" i="1" s="1"/>
  <c r="M556" i="1"/>
  <c r="N556" i="1" s="1"/>
  <c r="M544" i="1"/>
  <c r="N544" i="1" s="1"/>
  <c r="M532" i="1"/>
  <c r="N532" i="1" s="1"/>
  <c r="M517" i="1"/>
  <c r="N517" i="1" s="1"/>
  <c r="N499" i="1"/>
  <c r="M154" i="1"/>
  <c r="N154" i="1" s="1"/>
  <c r="G731" i="1"/>
  <c r="I731" i="1" s="1"/>
  <c r="M731" i="1"/>
  <c r="N731" i="1" s="1"/>
  <c r="G725" i="1"/>
  <c r="I725" i="1" s="1"/>
  <c r="M725" i="1"/>
  <c r="N725" i="1" s="1"/>
  <c r="G719" i="1"/>
  <c r="I719" i="1" s="1"/>
  <c r="M719" i="1"/>
  <c r="N719" i="1" s="1"/>
  <c r="G713" i="1"/>
  <c r="I713" i="1" s="1"/>
  <c r="M713" i="1"/>
  <c r="N713" i="1" s="1"/>
  <c r="G707" i="1"/>
  <c r="I707" i="1" s="1"/>
  <c r="M707" i="1"/>
  <c r="N707" i="1" s="1"/>
  <c r="G689" i="1"/>
  <c r="I689" i="1" s="1"/>
  <c r="M689" i="1"/>
  <c r="N689" i="1" s="1"/>
  <c r="G683" i="1"/>
  <c r="I683" i="1" s="1"/>
  <c r="M683" i="1"/>
  <c r="N683" i="1" s="1"/>
  <c r="G677" i="1"/>
  <c r="I677" i="1" s="1"/>
  <c r="M677" i="1"/>
  <c r="N677" i="1" s="1"/>
  <c r="G671" i="1"/>
  <c r="I671" i="1" s="1"/>
  <c r="M671" i="1"/>
  <c r="N671" i="1" s="1"/>
  <c r="G665" i="1"/>
  <c r="I665" i="1" s="1"/>
  <c r="M665" i="1"/>
  <c r="N665" i="1" s="1"/>
  <c r="G647" i="1"/>
  <c r="I647" i="1" s="1"/>
  <c r="M647" i="1"/>
  <c r="N647" i="1" s="1"/>
  <c r="G641" i="1"/>
  <c r="I641" i="1" s="1"/>
  <c r="M641" i="1"/>
  <c r="N641" i="1" s="1"/>
  <c r="G635" i="1"/>
  <c r="I635" i="1" s="1"/>
  <c r="M635" i="1"/>
  <c r="N635" i="1" s="1"/>
  <c r="G629" i="1"/>
  <c r="I629" i="1" s="1"/>
  <c r="M629" i="1"/>
  <c r="N629" i="1" s="1"/>
  <c r="G623" i="1"/>
  <c r="I623" i="1" s="1"/>
  <c r="M623" i="1"/>
  <c r="N623" i="1" s="1"/>
  <c r="G605" i="1"/>
  <c r="I605" i="1" s="1"/>
  <c r="M605" i="1"/>
  <c r="N605" i="1" s="1"/>
  <c r="G599" i="1"/>
  <c r="I599" i="1" s="1"/>
  <c r="M599" i="1"/>
  <c r="N599" i="1" s="1"/>
  <c r="G593" i="1"/>
  <c r="I593" i="1" s="1"/>
  <c r="M593" i="1"/>
  <c r="N593" i="1" s="1"/>
  <c r="G587" i="1"/>
  <c r="I587" i="1" s="1"/>
  <c r="M587" i="1"/>
  <c r="N587" i="1" s="1"/>
  <c r="G581" i="1"/>
  <c r="I581" i="1" s="1"/>
  <c r="M581" i="1"/>
  <c r="N581" i="1" s="1"/>
  <c r="G563" i="1"/>
  <c r="I563" i="1" s="1"/>
  <c r="M563" i="1"/>
  <c r="N563" i="1" s="1"/>
  <c r="G557" i="1"/>
  <c r="I557" i="1" s="1"/>
  <c r="M557" i="1"/>
  <c r="N557" i="1" s="1"/>
  <c r="G551" i="1"/>
  <c r="I551" i="1" s="1"/>
  <c r="M551" i="1"/>
  <c r="N551" i="1" s="1"/>
  <c r="G545" i="1"/>
  <c r="I545" i="1" s="1"/>
  <c r="M545" i="1"/>
  <c r="N545" i="1" s="1"/>
  <c r="G539" i="1"/>
  <c r="I539" i="1" s="1"/>
  <c r="M539" i="1"/>
  <c r="N539" i="1" s="1"/>
  <c r="G521" i="1"/>
  <c r="I521" i="1" s="1"/>
  <c r="M521" i="1"/>
  <c r="N521" i="1" s="1"/>
  <c r="G515" i="1"/>
  <c r="I515" i="1" s="1"/>
  <c r="M515" i="1"/>
  <c r="N515" i="1" s="1"/>
  <c r="G509" i="1"/>
  <c r="I509" i="1" s="1"/>
  <c r="M509" i="1"/>
  <c r="N509" i="1" s="1"/>
  <c r="G503" i="1"/>
  <c r="I503" i="1" s="1"/>
  <c r="M503" i="1"/>
  <c r="N503" i="1" s="1"/>
  <c r="G497" i="1"/>
  <c r="I497" i="1" s="1"/>
  <c r="M497" i="1"/>
  <c r="N497" i="1" s="1"/>
  <c r="G479" i="1"/>
  <c r="I479" i="1" s="1"/>
  <c r="M479" i="1"/>
  <c r="N479" i="1" s="1"/>
  <c r="G473" i="1"/>
  <c r="I473" i="1" s="1"/>
  <c r="M473" i="1"/>
  <c r="N473" i="1" s="1"/>
  <c r="G467" i="1"/>
  <c r="I467" i="1" s="1"/>
  <c r="M467" i="1"/>
  <c r="N467" i="1" s="1"/>
  <c r="G461" i="1"/>
  <c r="I461" i="1" s="1"/>
  <c r="M461" i="1"/>
  <c r="N461" i="1" s="1"/>
  <c r="G455" i="1"/>
  <c r="I455" i="1" s="1"/>
  <c r="M455" i="1"/>
  <c r="N455" i="1" s="1"/>
  <c r="G437" i="1"/>
  <c r="I437" i="1" s="1"/>
  <c r="M437" i="1"/>
  <c r="N437" i="1" s="1"/>
  <c r="G431" i="1"/>
  <c r="I431" i="1" s="1"/>
  <c r="M431" i="1"/>
  <c r="N431" i="1" s="1"/>
  <c r="G425" i="1"/>
  <c r="I425" i="1" s="1"/>
  <c r="M425" i="1"/>
  <c r="N425" i="1" s="1"/>
  <c r="G419" i="1"/>
  <c r="I419" i="1" s="1"/>
  <c r="M419" i="1"/>
  <c r="N419" i="1" s="1"/>
  <c r="G413" i="1"/>
  <c r="I413" i="1" s="1"/>
  <c r="M413" i="1"/>
  <c r="N413" i="1" s="1"/>
  <c r="G395" i="1"/>
  <c r="I395" i="1" s="1"/>
  <c r="M395" i="1"/>
  <c r="N395" i="1" s="1"/>
  <c r="G389" i="1"/>
  <c r="I389" i="1" s="1"/>
  <c r="M389" i="1"/>
  <c r="N389" i="1" s="1"/>
  <c r="G383" i="1"/>
  <c r="I383" i="1" s="1"/>
  <c r="M383" i="1"/>
  <c r="N383" i="1" s="1"/>
  <c r="G377" i="1"/>
  <c r="I377" i="1" s="1"/>
  <c r="M377" i="1"/>
  <c r="N377" i="1" s="1"/>
  <c r="G371" i="1"/>
  <c r="I371" i="1" s="1"/>
  <c r="M371" i="1"/>
  <c r="N371" i="1" s="1"/>
  <c r="G353" i="1"/>
  <c r="I353" i="1" s="1"/>
  <c r="M353" i="1"/>
  <c r="N353" i="1" s="1"/>
  <c r="G347" i="1"/>
  <c r="I347" i="1" s="1"/>
  <c r="M347" i="1"/>
  <c r="N347" i="1" s="1"/>
  <c r="G341" i="1"/>
  <c r="I341" i="1" s="1"/>
  <c r="M341" i="1"/>
  <c r="N341" i="1" s="1"/>
  <c r="G335" i="1"/>
  <c r="I335" i="1" s="1"/>
  <c r="M335" i="1"/>
  <c r="N335" i="1" s="1"/>
  <c r="G329" i="1"/>
  <c r="I329" i="1" s="1"/>
  <c r="M329" i="1"/>
  <c r="N329" i="1" s="1"/>
  <c r="G311" i="1"/>
  <c r="I311" i="1" s="1"/>
  <c r="M311" i="1"/>
  <c r="N311" i="1" s="1"/>
  <c r="G305" i="1"/>
  <c r="I305" i="1" s="1"/>
  <c r="M305" i="1"/>
  <c r="N305" i="1" s="1"/>
  <c r="G299" i="1"/>
  <c r="I299" i="1" s="1"/>
  <c r="M299" i="1"/>
  <c r="N299" i="1" s="1"/>
  <c r="G293" i="1"/>
  <c r="I293" i="1" s="1"/>
  <c r="M293" i="1"/>
  <c r="N293" i="1" s="1"/>
  <c r="G287" i="1"/>
  <c r="I287" i="1" s="1"/>
  <c r="M287" i="1"/>
  <c r="N287" i="1" s="1"/>
  <c r="G269" i="1"/>
  <c r="I269" i="1" s="1"/>
  <c r="M269" i="1"/>
  <c r="N269" i="1" s="1"/>
  <c r="M718" i="1"/>
  <c r="N718" i="1" s="1"/>
  <c r="M706" i="1"/>
  <c r="N706" i="1" s="1"/>
  <c r="N645" i="1"/>
  <c r="M598" i="1"/>
  <c r="N598" i="1" s="1"/>
  <c r="M586" i="1"/>
  <c r="N586" i="1" s="1"/>
  <c r="M574" i="1"/>
  <c r="N574" i="1" s="1"/>
  <c r="N555" i="1"/>
  <c r="N477" i="1"/>
  <c r="M459" i="1"/>
  <c r="N459" i="1" s="1"/>
  <c r="M446" i="1"/>
  <c r="N446" i="1" s="1"/>
  <c r="N429" i="1"/>
  <c r="M327" i="1"/>
  <c r="N327" i="1" s="1"/>
  <c r="N225" i="1"/>
  <c r="M189" i="1"/>
  <c r="N189" i="1" s="1"/>
  <c r="N93" i="1"/>
  <c r="G692" i="1"/>
  <c r="I692" i="1" s="1"/>
  <c r="M692" i="1"/>
  <c r="N692" i="1" s="1"/>
  <c r="G662" i="1"/>
  <c r="I662" i="1" s="1"/>
  <c r="M662" i="1"/>
  <c r="N662" i="1" s="1"/>
  <c r="G572" i="1"/>
  <c r="I572" i="1" s="1"/>
  <c r="M572" i="1"/>
  <c r="N572" i="1" s="1"/>
  <c r="G542" i="1"/>
  <c r="I542" i="1" s="1"/>
  <c r="M542" i="1"/>
  <c r="N542" i="1" s="1"/>
  <c r="G536" i="1"/>
  <c r="I536" i="1" s="1"/>
  <c r="M536" i="1"/>
  <c r="N536" i="1" s="1"/>
  <c r="G494" i="1"/>
  <c r="I494" i="1" s="1"/>
  <c r="M494" i="1"/>
  <c r="N494" i="1" s="1"/>
  <c r="G476" i="1"/>
  <c r="I476" i="1" s="1"/>
  <c r="M476" i="1"/>
  <c r="N476" i="1" s="1"/>
  <c r="G440" i="1"/>
  <c r="I440" i="1" s="1"/>
  <c r="M440" i="1"/>
  <c r="N440" i="1" s="1"/>
  <c r="G416" i="1"/>
  <c r="I416" i="1" s="1"/>
  <c r="M416" i="1"/>
  <c r="N416" i="1" s="1"/>
  <c r="G392" i="1"/>
  <c r="I392" i="1" s="1"/>
  <c r="M392" i="1"/>
  <c r="N392" i="1" s="1"/>
  <c r="G368" i="1"/>
  <c r="I368" i="1" s="1"/>
  <c r="M368" i="1"/>
  <c r="N368" i="1" s="1"/>
  <c r="G314" i="1"/>
  <c r="I314" i="1" s="1"/>
  <c r="M314" i="1"/>
  <c r="N314" i="1" s="1"/>
  <c r="G290" i="1"/>
  <c r="I290" i="1" s="1"/>
  <c r="M290" i="1"/>
  <c r="N290" i="1" s="1"/>
  <c r="G266" i="1"/>
  <c r="I266" i="1" s="1"/>
  <c r="M266" i="1"/>
  <c r="N266" i="1" s="1"/>
  <c r="G242" i="1"/>
  <c r="I242" i="1" s="1"/>
  <c r="M242" i="1"/>
  <c r="N242" i="1" s="1"/>
  <c r="G188" i="1"/>
  <c r="I188" i="1" s="1"/>
  <c r="M188" i="1"/>
  <c r="N188" i="1" s="1"/>
  <c r="G158" i="1"/>
  <c r="I158" i="1" s="1"/>
  <c r="M158" i="1"/>
  <c r="N158" i="1" s="1"/>
  <c r="G140" i="1"/>
  <c r="I140" i="1" s="1"/>
  <c r="M140" i="1"/>
  <c r="N140" i="1" s="1"/>
  <c r="G74" i="1"/>
  <c r="I74" i="1" s="1"/>
  <c r="M74" i="1"/>
  <c r="N74" i="1" s="1"/>
  <c r="G721" i="1"/>
  <c r="I721" i="1" s="1"/>
  <c r="M721" i="1"/>
  <c r="N721" i="1" s="1"/>
  <c r="G697" i="1"/>
  <c r="I697" i="1" s="1"/>
  <c r="M697" i="1"/>
  <c r="N697" i="1" s="1"/>
  <c r="G655" i="1"/>
  <c r="I655" i="1" s="1"/>
  <c r="M655" i="1"/>
  <c r="N655" i="1" s="1"/>
  <c r="G607" i="1"/>
  <c r="I607" i="1" s="1"/>
  <c r="M607" i="1"/>
  <c r="N607" i="1" s="1"/>
  <c r="G553" i="1"/>
  <c r="I553" i="1" s="1"/>
  <c r="M553" i="1"/>
  <c r="N553" i="1" s="1"/>
  <c r="G535" i="1"/>
  <c r="I535" i="1" s="1"/>
  <c r="M535" i="1"/>
  <c r="N535" i="1" s="1"/>
  <c r="G523" i="1"/>
  <c r="I523" i="1" s="1"/>
  <c r="M523" i="1"/>
  <c r="N523" i="1" s="1"/>
  <c r="G487" i="1"/>
  <c r="I487" i="1" s="1"/>
  <c r="M487" i="1"/>
  <c r="N487" i="1" s="1"/>
  <c r="G475" i="1"/>
  <c r="I475" i="1" s="1"/>
  <c r="M475" i="1"/>
  <c r="N475" i="1" s="1"/>
  <c r="G433" i="1"/>
  <c r="I433" i="1" s="1"/>
  <c r="M433" i="1"/>
  <c r="N433" i="1" s="1"/>
  <c r="G409" i="1"/>
  <c r="I409" i="1" s="1"/>
  <c r="M409" i="1"/>
  <c r="N409" i="1" s="1"/>
  <c r="G391" i="1"/>
  <c r="I391" i="1" s="1"/>
  <c r="M391" i="1"/>
  <c r="N391" i="1" s="1"/>
  <c r="G367" i="1"/>
  <c r="I367" i="1" s="1"/>
  <c r="M367" i="1"/>
  <c r="N367" i="1" s="1"/>
  <c r="G343" i="1"/>
  <c r="I343" i="1" s="1"/>
  <c r="M343" i="1"/>
  <c r="N343" i="1" s="1"/>
  <c r="G319" i="1"/>
  <c r="I319" i="1" s="1"/>
  <c r="M319" i="1"/>
  <c r="N319" i="1" s="1"/>
  <c r="G271" i="1"/>
  <c r="I271" i="1" s="1"/>
  <c r="M271" i="1"/>
  <c r="N271" i="1" s="1"/>
  <c r="G223" i="1"/>
  <c r="I223" i="1" s="1"/>
  <c r="M223" i="1"/>
  <c r="N223" i="1" s="1"/>
  <c r="G199" i="1"/>
  <c r="I199" i="1" s="1"/>
  <c r="M199" i="1"/>
  <c r="N199" i="1" s="1"/>
  <c r="G175" i="1"/>
  <c r="I175" i="1" s="1"/>
  <c r="M175" i="1"/>
  <c r="N175" i="1" s="1"/>
  <c r="G145" i="1"/>
  <c r="I145" i="1" s="1"/>
  <c r="M145" i="1"/>
  <c r="N145" i="1" s="1"/>
  <c r="G55" i="1"/>
  <c r="I55" i="1" s="1"/>
  <c r="M55" i="1"/>
  <c r="N55" i="1" s="1"/>
  <c r="G726" i="1"/>
  <c r="I726" i="1" s="1"/>
  <c r="M726" i="1"/>
  <c r="N726" i="1" s="1"/>
  <c r="G684" i="1"/>
  <c r="I684" i="1" s="1"/>
  <c r="M684" i="1"/>
  <c r="N684" i="1" s="1"/>
  <c r="G648" i="1"/>
  <c r="I648" i="1" s="1"/>
  <c r="M648" i="1"/>
  <c r="N648" i="1" s="1"/>
  <c r="G630" i="1"/>
  <c r="I630" i="1" s="1"/>
  <c r="M630" i="1"/>
  <c r="N630" i="1" s="1"/>
  <c r="G612" i="1"/>
  <c r="I612" i="1" s="1"/>
  <c r="M612" i="1"/>
  <c r="N612" i="1" s="1"/>
  <c r="G600" i="1"/>
  <c r="I600" i="1" s="1"/>
  <c r="M600" i="1"/>
  <c r="N600" i="1" s="1"/>
  <c r="G570" i="1"/>
  <c r="I570" i="1" s="1"/>
  <c r="M570" i="1"/>
  <c r="N570" i="1" s="1"/>
  <c r="G546" i="1"/>
  <c r="I546" i="1" s="1"/>
  <c r="M546" i="1"/>
  <c r="N546" i="1" s="1"/>
  <c r="G528" i="1"/>
  <c r="I528" i="1" s="1"/>
  <c r="M528" i="1"/>
  <c r="N528" i="1" s="1"/>
  <c r="G504" i="1"/>
  <c r="I504" i="1" s="1"/>
  <c r="M504" i="1"/>
  <c r="N504" i="1" s="1"/>
  <c r="G508" i="1"/>
  <c r="I508" i="1" s="1"/>
  <c r="M508" i="1"/>
  <c r="N508" i="1" s="1"/>
  <c r="G496" i="1"/>
  <c r="I496" i="1" s="1"/>
  <c r="M496" i="1"/>
  <c r="N496" i="1" s="1"/>
  <c r="G466" i="1"/>
  <c r="I466" i="1" s="1"/>
  <c r="M466" i="1"/>
  <c r="N466" i="1" s="1"/>
  <c r="G454" i="1"/>
  <c r="I454" i="1" s="1"/>
  <c r="M454" i="1"/>
  <c r="N454" i="1" s="1"/>
  <c r="G406" i="1"/>
  <c r="I406" i="1" s="1"/>
  <c r="M406" i="1"/>
  <c r="N406" i="1" s="1"/>
  <c r="G382" i="1"/>
  <c r="I382" i="1" s="1"/>
  <c r="M382" i="1"/>
  <c r="N382" i="1" s="1"/>
  <c r="G370" i="1"/>
  <c r="I370" i="1" s="1"/>
  <c r="M370" i="1"/>
  <c r="N370" i="1" s="1"/>
  <c r="G346" i="1"/>
  <c r="I346" i="1" s="1"/>
  <c r="M346" i="1"/>
  <c r="N346" i="1" s="1"/>
  <c r="G340" i="1"/>
  <c r="I340" i="1" s="1"/>
  <c r="M340" i="1"/>
  <c r="N340" i="1" s="1"/>
  <c r="G328" i="1"/>
  <c r="I328" i="1" s="1"/>
  <c r="M328" i="1"/>
  <c r="N328" i="1" s="1"/>
  <c r="G304" i="1"/>
  <c r="I304" i="1" s="1"/>
  <c r="M304" i="1"/>
  <c r="N304" i="1" s="1"/>
  <c r="G292" i="1"/>
  <c r="I292" i="1" s="1"/>
  <c r="M292" i="1"/>
  <c r="N292" i="1" s="1"/>
  <c r="G280" i="1"/>
  <c r="I280" i="1" s="1"/>
  <c r="M280" i="1"/>
  <c r="N280" i="1" s="1"/>
  <c r="G262" i="1"/>
  <c r="I262" i="1" s="1"/>
  <c r="M262" i="1"/>
  <c r="N262" i="1" s="1"/>
  <c r="G256" i="1"/>
  <c r="I256" i="1" s="1"/>
  <c r="M256" i="1"/>
  <c r="N256" i="1" s="1"/>
  <c r="G244" i="1"/>
  <c r="I244" i="1" s="1"/>
  <c r="M244" i="1"/>
  <c r="N244" i="1" s="1"/>
  <c r="G220" i="1"/>
  <c r="I220" i="1" s="1"/>
  <c r="M220" i="1"/>
  <c r="N220" i="1" s="1"/>
  <c r="G208" i="1"/>
  <c r="I208" i="1" s="1"/>
  <c r="M208" i="1"/>
  <c r="N208" i="1" s="1"/>
  <c r="G196" i="1"/>
  <c r="I196" i="1" s="1"/>
  <c r="M196" i="1"/>
  <c r="N196" i="1" s="1"/>
  <c r="G178" i="1"/>
  <c r="I178" i="1" s="1"/>
  <c r="M178" i="1"/>
  <c r="N178" i="1" s="1"/>
  <c r="G130" i="1"/>
  <c r="I130" i="1" s="1"/>
  <c r="M130" i="1"/>
  <c r="N130" i="1" s="1"/>
  <c r="G118" i="1"/>
  <c r="I118" i="1" s="1"/>
  <c r="M118" i="1"/>
  <c r="N118" i="1" s="1"/>
  <c r="G34" i="1"/>
  <c r="I34" i="1" s="1"/>
  <c r="M34" i="1"/>
  <c r="N34" i="1" s="1"/>
  <c r="G4" i="1"/>
  <c r="I4" i="1" s="1"/>
  <c r="M4" i="1"/>
  <c r="N4" i="1" s="1"/>
  <c r="M640" i="1"/>
  <c r="N640" i="1" s="1"/>
  <c r="M628" i="1"/>
  <c r="N628" i="1" s="1"/>
  <c r="M616" i="1"/>
  <c r="N616" i="1" s="1"/>
  <c r="M411" i="1"/>
  <c r="N411" i="1" s="1"/>
  <c r="N309" i="1"/>
  <c r="M273" i="1"/>
  <c r="N273" i="1" s="1"/>
  <c r="N219" i="1"/>
  <c r="M111" i="1"/>
  <c r="N111" i="1" s="1"/>
  <c r="G686" i="1"/>
  <c r="I686" i="1" s="1"/>
  <c r="M686" i="1"/>
  <c r="N686" i="1" s="1"/>
  <c r="G656" i="1"/>
  <c r="I656" i="1" s="1"/>
  <c r="M656" i="1"/>
  <c r="N656" i="1" s="1"/>
  <c r="G626" i="1"/>
  <c r="I626" i="1" s="1"/>
  <c r="M626" i="1"/>
  <c r="N626" i="1" s="1"/>
  <c r="G608" i="1"/>
  <c r="I608" i="1" s="1"/>
  <c r="M608" i="1"/>
  <c r="N608" i="1" s="1"/>
  <c r="G578" i="1"/>
  <c r="I578" i="1" s="1"/>
  <c r="M578" i="1"/>
  <c r="N578" i="1" s="1"/>
  <c r="G560" i="1"/>
  <c r="I560" i="1" s="1"/>
  <c r="M560" i="1"/>
  <c r="N560" i="1" s="1"/>
  <c r="G530" i="1"/>
  <c r="I530" i="1" s="1"/>
  <c r="M530" i="1"/>
  <c r="N530" i="1" s="1"/>
  <c r="G500" i="1"/>
  <c r="I500" i="1" s="1"/>
  <c r="M500" i="1"/>
  <c r="N500" i="1" s="1"/>
  <c r="G488" i="1"/>
  <c r="I488" i="1" s="1"/>
  <c r="M488" i="1"/>
  <c r="N488" i="1" s="1"/>
  <c r="G458" i="1"/>
  <c r="I458" i="1" s="1"/>
  <c r="M458" i="1"/>
  <c r="N458" i="1" s="1"/>
  <c r="G434" i="1"/>
  <c r="I434" i="1" s="1"/>
  <c r="M434" i="1"/>
  <c r="N434" i="1" s="1"/>
  <c r="G398" i="1"/>
  <c r="I398" i="1" s="1"/>
  <c r="M398" i="1"/>
  <c r="N398" i="1" s="1"/>
  <c r="G206" i="1"/>
  <c r="I206" i="1" s="1"/>
  <c r="M206" i="1"/>
  <c r="N206" i="1" s="1"/>
  <c r="G182" i="1"/>
  <c r="I182" i="1" s="1"/>
  <c r="M182" i="1"/>
  <c r="N182" i="1" s="1"/>
  <c r="G152" i="1"/>
  <c r="I152" i="1" s="1"/>
  <c r="M152" i="1"/>
  <c r="N152" i="1" s="1"/>
  <c r="G62" i="1"/>
  <c r="I62" i="1" s="1"/>
  <c r="M62" i="1"/>
  <c r="N62" i="1" s="1"/>
  <c r="G691" i="1"/>
  <c r="I691" i="1" s="1"/>
  <c r="M691" i="1"/>
  <c r="N691" i="1" s="1"/>
  <c r="G643" i="1"/>
  <c r="I643" i="1" s="1"/>
  <c r="M643" i="1"/>
  <c r="N643" i="1" s="1"/>
  <c r="G619" i="1"/>
  <c r="I619" i="1" s="1"/>
  <c r="M619" i="1"/>
  <c r="N619" i="1" s="1"/>
  <c r="G601" i="1"/>
  <c r="I601" i="1" s="1"/>
  <c r="M601" i="1"/>
  <c r="N601" i="1" s="1"/>
  <c r="G571" i="1"/>
  <c r="I571" i="1" s="1"/>
  <c r="M571" i="1"/>
  <c r="N571" i="1" s="1"/>
  <c r="G493" i="1"/>
  <c r="I493" i="1" s="1"/>
  <c r="M493" i="1"/>
  <c r="N493" i="1" s="1"/>
  <c r="G481" i="1"/>
  <c r="I481" i="1" s="1"/>
  <c r="M481" i="1"/>
  <c r="N481" i="1" s="1"/>
  <c r="G451" i="1"/>
  <c r="I451" i="1" s="1"/>
  <c r="M451" i="1"/>
  <c r="N451" i="1" s="1"/>
  <c r="G427" i="1"/>
  <c r="I427" i="1" s="1"/>
  <c r="M427" i="1"/>
  <c r="N427" i="1" s="1"/>
  <c r="G403" i="1"/>
  <c r="I403" i="1" s="1"/>
  <c r="M403" i="1"/>
  <c r="N403" i="1" s="1"/>
  <c r="G385" i="1"/>
  <c r="I385" i="1" s="1"/>
  <c r="M385" i="1"/>
  <c r="N385" i="1" s="1"/>
  <c r="G361" i="1"/>
  <c r="I361" i="1" s="1"/>
  <c r="M361" i="1"/>
  <c r="N361" i="1" s="1"/>
  <c r="G313" i="1"/>
  <c r="I313" i="1" s="1"/>
  <c r="M313" i="1"/>
  <c r="N313" i="1" s="1"/>
  <c r="G265" i="1"/>
  <c r="I265" i="1" s="1"/>
  <c r="M265" i="1"/>
  <c r="N265" i="1" s="1"/>
  <c r="G241" i="1"/>
  <c r="I241" i="1" s="1"/>
  <c r="M241" i="1"/>
  <c r="N241" i="1" s="1"/>
  <c r="G217" i="1"/>
  <c r="I217" i="1" s="1"/>
  <c r="M217" i="1"/>
  <c r="N217" i="1" s="1"/>
  <c r="G193" i="1"/>
  <c r="I193" i="1" s="1"/>
  <c r="M193" i="1"/>
  <c r="N193" i="1" s="1"/>
  <c r="G151" i="1"/>
  <c r="I151" i="1" s="1"/>
  <c r="M151" i="1"/>
  <c r="N151" i="1" s="1"/>
  <c r="G133" i="1"/>
  <c r="I133" i="1" s="1"/>
  <c r="M133" i="1"/>
  <c r="N133" i="1" s="1"/>
  <c r="G109" i="1"/>
  <c r="I109" i="1" s="1"/>
  <c r="M109" i="1"/>
  <c r="N109" i="1" s="1"/>
  <c r="G91" i="1"/>
  <c r="I91" i="1" s="1"/>
  <c r="M91" i="1"/>
  <c r="N91" i="1" s="1"/>
  <c r="G67" i="1"/>
  <c r="I67" i="1" s="1"/>
  <c r="M67" i="1"/>
  <c r="N67" i="1" s="1"/>
  <c r="G31" i="1"/>
  <c r="I31" i="1" s="1"/>
  <c r="M31" i="1"/>
  <c r="N31" i="1" s="1"/>
  <c r="G13" i="1"/>
  <c r="I13" i="1" s="1"/>
  <c r="M13" i="1"/>
  <c r="N13" i="1" s="1"/>
  <c r="G720" i="1"/>
  <c r="I720" i="1" s="1"/>
  <c r="M720" i="1"/>
  <c r="N720" i="1" s="1"/>
  <c r="G714" i="1"/>
  <c r="I714" i="1" s="1"/>
  <c r="M714" i="1"/>
  <c r="N714" i="1" s="1"/>
  <c r="G696" i="1"/>
  <c r="I696" i="1" s="1"/>
  <c r="M696" i="1"/>
  <c r="N696" i="1" s="1"/>
  <c r="G690" i="1"/>
  <c r="I690" i="1" s="1"/>
  <c r="M690" i="1"/>
  <c r="N690" i="1" s="1"/>
  <c r="G672" i="1"/>
  <c r="I672" i="1" s="1"/>
  <c r="M672" i="1"/>
  <c r="N672" i="1" s="1"/>
  <c r="G654" i="1"/>
  <c r="I654" i="1" s="1"/>
  <c r="M654" i="1"/>
  <c r="N654" i="1" s="1"/>
  <c r="G636" i="1"/>
  <c r="I636" i="1" s="1"/>
  <c r="M636" i="1"/>
  <c r="N636" i="1" s="1"/>
  <c r="G606" i="1"/>
  <c r="I606" i="1" s="1"/>
  <c r="M606" i="1"/>
  <c r="N606" i="1" s="1"/>
  <c r="G594" i="1"/>
  <c r="I594" i="1" s="1"/>
  <c r="M594" i="1"/>
  <c r="N594" i="1" s="1"/>
  <c r="G564" i="1"/>
  <c r="I564" i="1" s="1"/>
  <c r="M564" i="1"/>
  <c r="N564" i="1" s="1"/>
  <c r="G558" i="1"/>
  <c r="I558" i="1" s="1"/>
  <c r="M558" i="1"/>
  <c r="N558" i="1" s="1"/>
  <c r="G522" i="1"/>
  <c r="I522" i="1" s="1"/>
  <c r="M522" i="1"/>
  <c r="N522" i="1" s="1"/>
  <c r="G510" i="1"/>
  <c r="I510" i="1" s="1"/>
  <c r="M510" i="1"/>
  <c r="N510" i="1" s="1"/>
  <c r="G514" i="1"/>
  <c r="I514" i="1" s="1"/>
  <c r="M514" i="1"/>
  <c r="N514" i="1" s="1"/>
  <c r="G502" i="1"/>
  <c r="I502" i="1" s="1"/>
  <c r="M502" i="1"/>
  <c r="N502" i="1" s="1"/>
  <c r="G490" i="1"/>
  <c r="I490" i="1" s="1"/>
  <c r="M490" i="1"/>
  <c r="N490" i="1" s="1"/>
  <c r="G472" i="1"/>
  <c r="I472" i="1" s="1"/>
  <c r="M472" i="1"/>
  <c r="N472" i="1" s="1"/>
  <c r="G460" i="1"/>
  <c r="I460" i="1" s="1"/>
  <c r="M460" i="1"/>
  <c r="N460" i="1" s="1"/>
  <c r="G448" i="1"/>
  <c r="I448" i="1" s="1"/>
  <c r="M448" i="1"/>
  <c r="N448" i="1" s="1"/>
  <c r="G430" i="1"/>
  <c r="I430" i="1" s="1"/>
  <c r="M430" i="1"/>
  <c r="N430" i="1" s="1"/>
  <c r="G424" i="1"/>
  <c r="I424" i="1" s="1"/>
  <c r="M424" i="1"/>
  <c r="N424" i="1" s="1"/>
  <c r="G412" i="1"/>
  <c r="I412" i="1" s="1"/>
  <c r="M412" i="1"/>
  <c r="N412" i="1" s="1"/>
  <c r="G388" i="1"/>
  <c r="I388" i="1" s="1"/>
  <c r="M388" i="1"/>
  <c r="N388" i="1" s="1"/>
  <c r="G376" i="1"/>
  <c r="I376" i="1" s="1"/>
  <c r="M376" i="1"/>
  <c r="N376" i="1" s="1"/>
  <c r="G364" i="1"/>
  <c r="I364" i="1" s="1"/>
  <c r="M364" i="1"/>
  <c r="N364" i="1" s="1"/>
  <c r="G322" i="1"/>
  <c r="I322" i="1" s="1"/>
  <c r="M322" i="1"/>
  <c r="N322" i="1" s="1"/>
  <c r="G298" i="1"/>
  <c r="I298" i="1" s="1"/>
  <c r="M298" i="1"/>
  <c r="N298" i="1" s="1"/>
  <c r="G286" i="1"/>
  <c r="I286" i="1" s="1"/>
  <c r="M286" i="1"/>
  <c r="N286" i="1" s="1"/>
  <c r="G238" i="1"/>
  <c r="I238" i="1" s="1"/>
  <c r="M238" i="1"/>
  <c r="N238" i="1" s="1"/>
  <c r="G214" i="1"/>
  <c r="I214" i="1" s="1"/>
  <c r="M214" i="1"/>
  <c r="N214" i="1" s="1"/>
  <c r="G202" i="1"/>
  <c r="I202" i="1" s="1"/>
  <c r="M202" i="1"/>
  <c r="N202" i="1" s="1"/>
  <c r="G172" i="1"/>
  <c r="I172" i="1" s="1"/>
  <c r="M172" i="1"/>
  <c r="N172" i="1" s="1"/>
  <c r="G166" i="1"/>
  <c r="I166" i="1" s="1"/>
  <c r="M166" i="1"/>
  <c r="N166" i="1" s="1"/>
  <c r="G160" i="1"/>
  <c r="I160" i="1" s="1"/>
  <c r="M160" i="1"/>
  <c r="N160" i="1" s="1"/>
  <c r="G124" i="1"/>
  <c r="I124" i="1" s="1"/>
  <c r="M124" i="1"/>
  <c r="N124" i="1" s="1"/>
  <c r="G112" i="1"/>
  <c r="I112" i="1" s="1"/>
  <c r="M112" i="1"/>
  <c r="N112" i="1" s="1"/>
  <c r="G94" i="1"/>
  <c r="I94" i="1" s="1"/>
  <c r="M94" i="1"/>
  <c r="N94" i="1" s="1"/>
  <c r="G88" i="1"/>
  <c r="I88" i="1" s="1"/>
  <c r="M88" i="1"/>
  <c r="N88" i="1" s="1"/>
  <c r="G82" i="1"/>
  <c r="I82" i="1" s="1"/>
  <c r="M82" i="1"/>
  <c r="N82" i="1" s="1"/>
  <c r="G76" i="1"/>
  <c r="I76" i="1" s="1"/>
  <c r="M76" i="1"/>
  <c r="N76" i="1" s="1"/>
  <c r="G70" i="1"/>
  <c r="I70" i="1" s="1"/>
  <c r="M70" i="1"/>
  <c r="N70" i="1" s="1"/>
  <c r="G52" i="1"/>
  <c r="I52" i="1" s="1"/>
  <c r="M52" i="1"/>
  <c r="N52" i="1" s="1"/>
  <c r="G40" i="1"/>
  <c r="I40" i="1" s="1"/>
  <c r="M40" i="1"/>
  <c r="N40" i="1" s="1"/>
  <c r="G28" i="1"/>
  <c r="I28" i="1" s="1"/>
  <c r="M28" i="1"/>
  <c r="N28" i="1" s="1"/>
  <c r="G10" i="1"/>
  <c r="I10" i="1" s="1"/>
  <c r="M10" i="1"/>
  <c r="N10" i="1" s="1"/>
  <c r="G717" i="1"/>
  <c r="I717" i="1" s="1"/>
  <c r="M717" i="1"/>
  <c r="N717" i="1" s="1"/>
  <c r="G711" i="1"/>
  <c r="I711" i="1" s="1"/>
  <c r="M711" i="1"/>
  <c r="N711" i="1" s="1"/>
  <c r="G705" i="1"/>
  <c r="I705" i="1" s="1"/>
  <c r="M705" i="1"/>
  <c r="N705" i="1" s="1"/>
  <c r="G699" i="1"/>
  <c r="I699" i="1" s="1"/>
  <c r="M699" i="1"/>
  <c r="N699" i="1" s="1"/>
  <c r="G693" i="1"/>
  <c r="I693" i="1" s="1"/>
  <c r="M693" i="1"/>
  <c r="N693" i="1" s="1"/>
  <c r="G675" i="1"/>
  <c r="I675" i="1" s="1"/>
  <c r="M675" i="1"/>
  <c r="N675" i="1" s="1"/>
  <c r="G669" i="1"/>
  <c r="I669" i="1" s="1"/>
  <c r="M669" i="1"/>
  <c r="N669" i="1" s="1"/>
  <c r="G663" i="1"/>
  <c r="I663" i="1" s="1"/>
  <c r="M663" i="1"/>
  <c r="N663" i="1" s="1"/>
  <c r="G657" i="1"/>
  <c r="I657" i="1" s="1"/>
  <c r="M657" i="1"/>
  <c r="N657" i="1" s="1"/>
  <c r="G651" i="1"/>
  <c r="I651" i="1" s="1"/>
  <c r="M651" i="1"/>
  <c r="N651" i="1" s="1"/>
  <c r="G633" i="1"/>
  <c r="I633" i="1" s="1"/>
  <c r="M633" i="1"/>
  <c r="N633" i="1" s="1"/>
  <c r="G627" i="1"/>
  <c r="I627" i="1" s="1"/>
  <c r="M627" i="1"/>
  <c r="N627" i="1" s="1"/>
  <c r="G621" i="1"/>
  <c r="I621" i="1" s="1"/>
  <c r="M621" i="1"/>
  <c r="N621" i="1" s="1"/>
  <c r="G615" i="1"/>
  <c r="I615" i="1" s="1"/>
  <c r="M615" i="1"/>
  <c r="N615" i="1" s="1"/>
  <c r="G609" i="1"/>
  <c r="I609" i="1" s="1"/>
  <c r="M609" i="1"/>
  <c r="N609" i="1" s="1"/>
  <c r="G591" i="1"/>
  <c r="I591" i="1" s="1"/>
  <c r="M591" i="1"/>
  <c r="N591" i="1" s="1"/>
  <c r="G585" i="1"/>
  <c r="I585" i="1" s="1"/>
  <c r="M585" i="1"/>
  <c r="N585" i="1" s="1"/>
  <c r="G579" i="1"/>
  <c r="I579" i="1" s="1"/>
  <c r="M579" i="1"/>
  <c r="N579" i="1" s="1"/>
  <c r="G573" i="1"/>
  <c r="I573" i="1" s="1"/>
  <c r="M573" i="1"/>
  <c r="N573" i="1" s="1"/>
  <c r="G567" i="1"/>
  <c r="I567" i="1" s="1"/>
  <c r="M567" i="1"/>
  <c r="N567" i="1" s="1"/>
  <c r="G549" i="1"/>
  <c r="I549" i="1" s="1"/>
  <c r="M549" i="1"/>
  <c r="N549" i="1" s="1"/>
  <c r="G543" i="1"/>
  <c r="I543" i="1" s="1"/>
  <c r="M543" i="1"/>
  <c r="N543" i="1" s="1"/>
  <c r="G537" i="1"/>
  <c r="I537" i="1" s="1"/>
  <c r="M537" i="1"/>
  <c r="N537" i="1" s="1"/>
  <c r="G531" i="1"/>
  <c r="I531" i="1" s="1"/>
  <c r="M531" i="1"/>
  <c r="N531" i="1" s="1"/>
  <c r="I507" i="1"/>
  <c r="G501" i="1"/>
  <c r="I501" i="1" s="1"/>
  <c r="M501" i="1"/>
  <c r="N501" i="1" s="1"/>
  <c r="G495" i="1"/>
  <c r="I495" i="1" s="1"/>
  <c r="M495" i="1"/>
  <c r="N495" i="1" s="1"/>
  <c r="G489" i="1"/>
  <c r="I489" i="1" s="1"/>
  <c r="M489" i="1"/>
  <c r="N489" i="1" s="1"/>
  <c r="G483" i="1"/>
  <c r="I483" i="1" s="1"/>
  <c r="M483" i="1"/>
  <c r="N483" i="1" s="1"/>
  <c r="G465" i="1"/>
  <c r="I465" i="1" s="1"/>
  <c r="M465" i="1"/>
  <c r="N465" i="1" s="1"/>
  <c r="I459" i="1"/>
  <c r="G453" i="1"/>
  <c r="I453" i="1" s="1"/>
  <c r="M453" i="1"/>
  <c r="N453" i="1" s="1"/>
  <c r="G447" i="1"/>
  <c r="I447" i="1" s="1"/>
  <c r="M447" i="1"/>
  <c r="N447" i="1" s="1"/>
  <c r="G441" i="1"/>
  <c r="I441" i="1" s="1"/>
  <c r="M441" i="1"/>
  <c r="N441" i="1" s="1"/>
  <c r="G423" i="1"/>
  <c r="I423" i="1" s="1"/>
  <c r="M423" i="1"/>
  <c r="N423" i="1" s="1"/>
  <c r="G417" i="1"/>
  <c r="I417" i="1" s="1"/>
  <c r="M417" i="1"/>
  <c r="N417" i="1" s="1"/>
  <c r="I411" i="1"/>
  <c r="G405" i="1"/>
  <c r="I405" i="1" s="1"/>
  <c r="M405" i="1"/>
  <c r="N405" i="1" s="1"/>
  <c r="G399" i="1"/>
  <c r="I399" i="1" s="1"/>
  <c r="M399" i="1"/>
  <c r="N399" i="1" s="1"/>
  <c r="G375" i="1"/>
  <c r="I375" i="1" s="1"/>
  <c r="M375" i="1"/>
  <c r="N375" i="1" s="1"/>
  <c r="G369" i="1"/>
  <c r="I369" i="1" s="1"/>
  <c r="M369" i="1"/>
  <c r="N369" i="1" s="1"/>
  <c r="G363" i="1"/>
  <c r="I363" i="1" s="1"/>
  <c r="M363" i="1"/>
  <c r="N363" i="1" s="1"/>
  <c r="G339" i="1"/>
  <c r="I339" i="1" s="1"/>
  <c r="M339" i="1"/>
  <c r="N339" i="1" s="1"/>
  <c r="G333" i="1"/>
  <c r="I333" i="1" s="1"/>
  <c r="M333" i="1"/>
  <c r="N333" i="1" s="1"/>
  <c r="G321" i="1"/>
  <c r="I321" i="1" s="1"/>
  <c r="M321" i="1"/>
  <c r="N321" i="1" s="1"/>
  <c r="G315" i="1"/>
  <c r="I315" i="1" s="1"/>
  <c r="M315" i="1"/>
  <c r="N315" i="1" s="1"/>
  <c r="I297" i="1"/>
  <c r="G291" i="1"/>
  <c r="I291" i="1" s="1"/>
  <c r="M291" i="1"/>
  <c r="N291" i="1" s="1"/>
  <c r="G285" i="1"/>
  <c r="I285" i="1" s="1"/>
  <c r="M285" i="1"/>
  <c r="N285" i="1" s="1"/>
  <c r="G279" i="1"/>
  <c r="I279" i="1" s="1"/>
  <c r="M279" i="1"/>
  <c r="N279" i="1" s="1"/>
  <c r="I273" i="1"/>
  <c r="G255" i="1"/>
  <c r="I255" i="1" s="1"/>
  <c r="M255" i="1"/>
  <c r="N255" i="1" s="1"/>
  <c r="G249" i="1"/>
  <c r="I249" i="1" s="1"/>
  <c r="M249" i="1"/>
  <c r="N249" i="1" s="1"/>
  <c r="I243" i="1"/>
  <c r="G237" i="1"/>
  <c r="I237" i="1" s="1"/>
  <c r="M237" i="1"/>
  <c r="N237" i="1" s="1"/>
  <c r="G231" i="1"/>
  <c r="I231" i="1" s="1"/>
  <c r="M231" i="1"/>
  <c r="N231" i="1" s="1"/>
  <c r="G207" i="1"/>
  <c r="I207" i="1" s="1"/>
  <c r="M207" i="1"/>
  <c r="N207" i="1" s="1"/>
  <c r="G201" i="1"/>
  <c r="I201" i="1" s="1"/>
  <c r="M201" i="1"/>
  <c r="N201" i="1" s="1"/>
  <c r="G195" i="1"/>
  <c r="I195" i="1" s="1"/>
  <c r="M195" i="1"/>
  <c r="N195" i="1" s="1"/>
  <c r="G171" i="1"/>
  <c r="I171" i="1" s="1"/>
  <c r="M171" i="1"/>
  <c r="N171" i="1" s="1"/>
  <c r="G165" i="1"/>
  <c r="I165" i="1" s="1"/>
  <c r="M165" i="1"/>
  <c r="N165" i="1" s="1"/>
  <c r="G159" i="1"/>
  <c r="I159" i="1" s="1"/>
  <c r="M159" i="1"/>
  <c r="N159" i="1" s="1"/>
  <c r="G153" i="1"/>
  <c r="I153" i="1" s="1"/>
  <c r="M153" i="1"/>
  <c r="N153" i="1" s="1"/>
  <c r="G147" i="1"/>
  <c r="I147" i="1" s="1"/>
  <c r="M147" i="1"/>
  <c r="N147" i="1" s="1"/>
  <c r="G129" i="1"/>
  <c r="I129" i="1" s="1"/>
  <c r="M129" i="1"/>
  <c r="N129" i="1" s="1"/>
  <c r="G123" i="1"/>
  <c r="I123" i="1" s="1"/>
  <c r="M123" i="1"/>
  <c r="N123" i="1" s="1"/>
  <c r="G117" i="1"/>
  <c r="I117" i="1" s="1"/>
  <c r="M117" i="1"/>
  <c r="N117" i="1" s="1"/>
  <c r="G105" i="1"/>
  <c r="I105" i="1" s="1"/>
  <c r="M105" i="1"/>
  <c r="N105" i="1" s="1"/>
  <c r="M682" i="1"/>
  <c r="N682" i="1" s="1"/>
  <c r="M670" i="1"/>
  <c r="N670" i="1" s="1"/>
  <c r="M658" i="1"/>
  <c r="N658" i="1" s="1"/>
  <c r="M550" i="1"/>
  <c r="N550" i="1" s="1"/>
  <c r="M538" i="1"/>
  <c r="N538" i="1" s="1"/>
  <c r="M525" i="1"/>
  <c r="N525" i="1" s="1"/>
  <c r="M507" i="1"/>
  <c r="N507" i="1" s="1"/>
  <c r="N393" i="1"/>
  <c r="M357" i="1"/>
  <c r="N357" i="1" s="1"/>
  <c r="M250" i="1"/>
  <c r="N250" i="1" s="1"/>
  <c r="M236" i="1"/>
  <c r="N236" i="1" s="1"/>
  <c r="M46" i="1"/>
  <c r="N46" i="1" s="1"/>
  <c r="G728" i="1"/>
  <c r="I728" i="1" s="1"/>
  <c r="M728" i="1"/>
  <c r="N728" i="1" s="1"/>
  <c r="G698" i="1"/>
  <c r="I698" i="1" s="1"/>
  <c r="M698" i="1"/>
  <c r="N698" i="1" s="1"/>
  <c r="G668" i="1"/>
  <c r="I668" i="1" s="1"/>
  <c r="M668" i="1"/>
  <c r="N668" i="1" s="1"/>
  <c r="G602" i="1"/>
  <c r="I602" i="1" s="1"/>
  <c r="M602" i="1"/>
  <c r="N602" i="1" s="1"/>
  <c r="G566" i="1"/>
  <c r="I566" i="1" s="1"/>
  <c r="M566" i="1"/>
  <c r="N566" i="1" s="1"/>
  <c r="G524" i="1"/>
  <c r="I524" i="1" s="1"/>
  <c r="M524" i="1"/>
  <c r="N524" i="1" s="1"/>
  <c r="G356" i="1"/>
  <c r="I356" i="1" s="1"/>
  <c r="M356" i="1"/>
  <c r="N356" i="1" s="1"/>
  <c r="G332" i="1"/>
  <c r="I332" i="1" s="1"/>
  <c r="M332" i="1"/>
  <c r="N332" i="1" s="1"/>
  <c r="G230" i="1"/>
  <c r="I230" i="1" s="1"/>
  <c r="M230" i="1"/>
  <c r="N230" i="1" s="1"/>
  <c r="G200" i="1"/>
  <c r="I200" i="1" s="1"/>
  <c r="M200" i="1"/>
  <c r="N200" i="1" s="1"/>
  <c r="G164" i="1"/>
  <c r="I164" i="1" s="1"/>
  <c r="M164" i="1"/>
  <c r="N164" i="1" s="1"/>
  <c r="G146" i="1"/>
  <c r="I146" i="1" s="1"/>
  <c r="M146" i="1"/>
  <c r="N146" i="1" s="1"/>
  <c r="G122" i="1"/>
  <c r="I122" i="1" s="1"/>
  <c r="M122" i="1"/>
  <c r="N122" i="1" s="1"/>
  <c r="G116" i="1"/>
  <c r="I116" i="1" s="1"/>
  <c r="M116" i="1"/>
  <c r="N116" i="1" s="1"/>
  <c r="G110" i="1"/>
  <c r="I110" i="1" s="1"/>
  <c r="M110" i="1"/>
  <c r="N110" i="1" s="1"/>
  <c r="G104" i="1"/>
  <c r="I104" i="1" s="1"/>
  <c r="M104" i="1"/>
  <c r="N104" i="1" s="1"/>
  <c r="G98" i="1"/>
  <c r="I98" i="1" s="1"/>
  <c r="M98" i="1"/>
  <c r="N98" i="1" s="1"/>
  <c r="G68" i="1"/>
  <c r="I68" i="1" s="1"/>
  <c r="M68" i="1"/>
  <c r="N68" i="1" s="1"/>
  <c r="G56" i="1"/>
  <c r="I56" i="1" s="1"/>
  <c r="M56" i="1"/>
  <c r="N56" i="1" s="1"/>
  <c r="G38" i="1"/>
  <c r="I38" i="1" s="1"/>
  <c r="M38" i="1"/>
  <c r="N38" i="1" s="1"/>
  <c r="G32" i="1"/>
  <c r="I32" i="1" s="1"/>
  <c r="M32" i="1"/>
  <c r="N32" i="1" s="1"/>
  <c r="G26" i="1"/>
  <c r="I26" i="1" s="1"/>
  <c r="M26" i="1"/>
  <c r="N26" i="1" s="1"/>
  <c r="G20" i="1"/>
  <c r="I20" i="1" s="1"/>
  <c r="M20" i="1"/>
  <c r="N20" i="1" s="1"/>
  <c r="G14" i="1"/>
  <c r="I14" i="1" s="1"/>
  <c r="M14" i="1"/>
  <c r="N14" i="1" s="1"/>
  <c r="M724" i="1"/>
  <c r="N724" i="1" s="1"/>
  <c r="M712" i="1"/>
  <c r="N712" i="1" s="1"/>
  <c r="M700" i="1"/>
  <c r="N700" i="1" s="1"/>
  <c r="N681" i="1"/>
  <c r="M592" i="1"/>
  <c r="N592" i="1" s="1"/>
  <c r="M580" i="1"/>
  <c r="N580" i="1" s="1"/>
  <c r="M469" i="1"/>
  <c r="N469" i="1" s="1"/>
  <c r="M452" i="1"/>
  <c r="N452" i="1" s="1"/>
  <c r="M439" i="1"/>
  <c r="N439" i="1" s="1"/>
  <c r="M334" i="1"/>
  <c r="N334" i="1" s="1"/>
  <c r="M320" i="1"/>
  <c r="N320" i="1" s="1"/>
  <c r="M213" i="1"/>
  <c r="N213" i="1" s="1"/>
  <c r="N177" i="1"/>
  <c r="N729" i="1"/>
  <c r="N723" i="1"/>
  <c r="N687" i="1"/>
  <c r="N639" i="1"/>
  <c r="N603" i="1"/>
  <c r="N597" i="1"/>
  <c r="N561" i="1"/>
  <c r="N506" i="1"/>
  <c r="N484" i="1"/>
  <c r="N436" i="1"/>
  <c r="N428" i="1"/>
  <c r="N380" i="1"/>
  <c r="N344" i="1"/>
  <c r="N296" i="1"/>
  <c r="N260" i="1"/>
  <c r="N212" i="1"/>
  <c r="M63" i="1"/>
  <c r="N63" i="1" s="1"/>
  <c r="M45" i="1"/>
  <c r="N45" i="1" s="1"/>
  <c r="N16" i="1"/>
  <c r="G264" i="1"/>
  <c r="I264" i="1" s="1"/>
  <c r="M264" i="1"/>
  <c r="N264" i="1" s="1"/>
  <c r="G258" i="1"/>
  <c r="I258" i="1" s="1"/>
  <c r="M258" i="1"/>
  <c r="N258" i="1" s="1"/>
  <c r="G252" i="1"/>
  <c r="I252" i="1" s="1"/>
  <c r="M252" i="1"/>
  <c r="N252" i="1" s="1"/>
  <c r="G234" i="1"/>
  <c r="I234" i="1" s="1"/>
  <c r="M234" i="1"/>
  <c r="N234" i="1" s="1"/>
  <c r="G228" i="1"/>
  <c r="I228" i="1" s="1"/>
  <c r="M228" i="1"/>
  <c r="N228" i="1" s="1"/>
  <c r="G222" i="1"/>
  <c r="I222" i="1" s="1"/>
  <c r="M222" i="1"/>
  <c r="N222" i="1" s="1"/>
  <c r="G216" i="1"/>
  <c r="I216" i="1" s="1"/>
  <c r="M216" i="1"/>
  <c r="N216" i="1" s="1"/>
  <c r="G210" i="1"/>
  <c r="I210" i="1" s="1"/>
  <c r="M210" i="1"/>
  <c r="N210" i="1" s="1"/>
  <c r="G192" i="1"/>
  <c r="I192" i="1" s="1"/>
  <c r="M192" i="1"/>
  <c r="N192" i="1" s="1"/>
  <c r="G186" i="1"/>
  <c r="I186" i="1" s="1"/>
  <c r="M186" i="1"/>
  <c r="N186" i="1" s="1"/>
  <c r="G180" i="1"/>
  <c r="I180" i="1" s="1"/>
  <c r="M180" i="1"/>
  <c r="N180" i="1" s="1"/>
  <c r="G174" i="1"/>
  <c r="I174" i="1" s="1"/>
  <c r="M174" i="1"/>
  <c r="N174" i="1" s="1"/>
  <c r="G168" i="1"/>
  <c r="I168" i="1" s="1"/>
  <c r="M168" i="1"/>
  <c r="N168" i="1" s="1"/>
  <c r="G150" i="1"/>
  <c r="I150" i="1" s="1"/>
  <c r="M150" i="1"/>
  <c r="N150" i="1" s="1"/>
  <c r="G144" i="1"/>
  <c r="I144" i="1" s="1"/>
  <c r="M144" i="1"/>
  <c r="N144" i="1" s="1"/>
  <c r="G138" i="1"/>
  <c r="I138" i="1" s="1"/>
  <c r="M138" i="1"/>
  <c r="N138" i="1" s="1"/>
  <c r="G132" i="1"/>
  <c r="I132" i="1" s="1"/>
  <c r="M132" i="1"/>
  <c r="N132" i="1" s="1"/>
  <c r="G126" i="1"/>
  <c r="I126" i="1" s="1"/>
  <c r="M126" i="1"/>
  <c r="N126" i="1" s="1"/>
  <c r="G108" i="1"/>
  <c r="I108" i="1" s="1"/>
  <c r="M108" i="1"/>
  <c r="N108" i="1" s="1"/>
  <c r="G102" i="1"/>
  <c r="I102" i="1" s="1"/>
  <c r="M102" i="1"/>
  <c r="N102" i="1" s="1"/>
  <c r="G96" i="1"/>
  <c r="I96" i="1" s="1"/>
  <c r="M96" i="1"/>
  <c r="N96" i="1" s="1"/>
  <c r="G90" i="1"/>
  <c r="I90" i="1" s="1"/>
  <c r="M90" i="1"/>
  <c r="N90" i="1" s="1"/>
  <c r="G84" i="1"/>
  <c r="I84" i="1" s="1"/>
  <c r="M84" i="1"/>
  <c r="N84" i="1" s="1"/>
  <c r="G66" i="1"/>
  <c r="I66" i="1" s="1"/>
  <c r="M66" i="1"/>
  <c r="N66" i="1" s="1"/>
  <c r="G60" i="1"/>
  <c r="I60" i="1" s="1"/>
  <c r="M60" i="1"/>
  <c r="N60" i="1" s="1"/>
  <c r="G54" i="1"/>
  <c r="I54" i="1" s="1"/>
  <c r="M54" i="1"/>
  <c r="N54" i="1" s="1"/>
  <c r="G48" i="1"/>
  <c r="I48" i="1" s="1"/>
  <c r="M48" i="1"/>
  <c r="N48" i="1" s="1"/>
  <c r="G42" i="1"/>
  <c r="I42" i="1" s="1"/>
  <c r="M42" i="1"/>
  <c r="N42" i="1" s="1"/>
  <c r="G24" i="1"/>
  <c r="I24" i="1" s="1"/>
  <c r="M24" i="1"/>
  <c r="N24" i="1" s="1"/>
  <c r="G18" i="1"/>
  <c r="I18" i="1" s="1"/>
  <c r="M18" i="1"/>
  <c r="N18" i="1" s="1"/>
  <c r="G12" i="1"/>
  <c r="I12" i="1" s="1"/>
  <c r="M12" i="1"/>
  <c r="N12" i="1" s="1"/>
  <c r="G6" i="1"/>
  <c r="I6" i="1" s="1"/>
  <c r="M6" i="1"/>
  <c r="N6" i="1" s="1"/>
  <c r="N722" i="1"/>
  <c r="N716" i="1"/>
  <c r="N680" i="1"/>
  <c r="N674" i="1"/>
  <c r="N638" i="1"/>
  <c r="N632" i="1"/>
  <c r="N596" i="1"/>
  <c r="N590" i="1"/>
  <c r="N554" i="1"/>
  <c r="N548" i="1"/>
  <c r="N513" i="1"/>
  <c r="N505" i="1"/>
  <c r="N457" i="1"/>
  <c r="N400" i="1"/>
  <c r="N352" i="1"/>
  <c r="N316" i="1"/>
  <c r="N268" i="1"/>
  <c r="N232" i="1"/>
  <c r="N163" i="1"/>
  <c r="N106" i="1"/>
  <c r="M75" i="1"/>
  <c r="N75" i="1" s="1"/>
  <c r="N58" i="1"/>
  <c r="N15" i="1"/>
  <c r="G263" i="1"/>
  <c r="I263" i="1" s="1"/>
  <c r="M263" i="1"/>
  <c r="N263" i="1" s="1"/>
  <c r="G257" i="1"/>
  <c r="I257" i="1" s="1"/>
  <c r="M257" i="1"/>
  <c r="N257" i="1" s="1"/>
  <c r="G251" i="1"/>
  <c r="I251" i="1" s="1"/>
  <c r="M251" i="1"/>
  <c r="N251" i="1" s="1"/>
  <c r="G245" i="1"/>
  <c r="I245" i="1" s="1"/>
  <c r="M245" i="1"/>
  <c r="N245" i="1" s="1"/>
  <c r="G227" i="1"/>
  <c r="I227" i="1" s="1"/>
  <c r="M227" i="1"/>
  <c r="N227" i="1" s="1"/>
  <c r="G221" i="1"/>
  <c r="I221" i="1" s="1"/>
  <c r="M221" i="1"/>
  <c r="N221" i="1" s="1"/>
  <c r="G215" i="1"/>
  <c r="I215" i="1" s="1"/>
  <c r="M215" i="1"/>
  <c r="N215" i="1" s="1"/>
  <c r="G209" i="1"/>
  <c r="I209" i="1" s="1"/>
  <c r="M209" i="1"/>
  <c r="N209" i="1" s="1"/>
  <c r="G203" i="1"/>
  <c r="I203" i="1" s="1"/>
  <c r="M203" i="1"/>
  <c r="N203" i="1" s="1"/>
  <c r="G185" i="1"/>
  <c r="I185" i="1" s="1"/>
  <c r="M185" i="1"/>
  <c r="N185" i="1" s="1"/>
  <c r="G179" i="1"/>
  <c r="I179" i="1" s="1"/>
  <c r="M179" i="1"/>
  <c r="N179" i="1" s="1"/>
  <c r="G173" i="1"/>
  <c r="I173" i="1" s="1"/>
  <c r="M173" i="1"/>
  <c r="N173" i="1" s="1"/>
  <c r="G167" i="1"/>
  <c r="I167" i="1" s="1"/>
  <c r="M167" i="1"/>
  <c r="N167" i="1" s="1"/>
  <c r="G161" i="1"/>
  <c r="I161" i="1" s="1"/>
  <c r="M161" i="1"/>
  <c r="N161" i="1" s="1"/>
  <c r="G143" i="1"/>
  <c r="I143" i="1" s="1"/>
  <c r="M143" i="1"/>
  <c r="N143" i="1" s="1"/>
  <c r="G137" i="1"/>
  <c r="I137" i="1" s="1"/>
  <c r="M137" i="1"/>
  <c r="N137" i="1" s="1"/>
  <c r="G131" i="1"/>
  <c r="I131" i="1" s="1"/>
  <c r="M131" i="1"/>
  <c r="N131" i="1" s="1"/>
  <c r="G125" i="1"/>
  <c r="I125" i="1" s="1"/>
  <c r="M125" i="1"/>
  <c r="N125" i="1" s="1"/>
  <c r="G119" i="1"/>
  <c r="I119" i="1" s="1"/>
  <c r="M119" i="1"/>
  <c r="N119" i="1" s="1"/>
  <c r="G101" i="1"/>
  <c r="I101" i="1" s="1"/>
  <c r="M101" i="1"/>
  <c r="N101" i="1" s="1"/>
  <c r="G95" i="1"/>
  <c r="I95" i="1" s="1"/>
  <c r="M95" i="1"/>
  <c r="N95" i="1" s="1"/>
  <c r="G89" i="1"/>
  <c r="I89" i="1" s="1"/>
  <c r="M89" i="1"/>
  <c r="N89" i="1" s="1"/>
  <c r="G83" i="1"/>
  <c r="I83" i="1" s="1"/>
  <c r="M83" i="1"/>
  <c r="N83" i="1" s="1"/>
  <c r="G77" i="1"/>
  <c r="I77" i="1" s="1"/>
  <c r="M77" i="1"/>
  <c r="N77" i="1" s="1"/>
  <c r="G59" i="1"/>
  <c r="I59" i="1" s="1"/>
  <c r="M59" i="1"/>
  <c r="N59" i="1" s="1"/>
  <c r="G53" i="1"/>
  <c r="I53" i="1" s="1"/>
  <c r="M53" i="1"/>
  <c r="N53" i="1" s="1"/>
  <c r="G47" i="1"/>
  <c r="I47" i="1" s="1"/>
  <c r="M47" i="1"/>
  <c r="N47" i="1" s="1"/>
  <c r="G41" i="1"/>
  <c r="I41" i="1" s="1"/>
  <c r="M41" i="1"/>
  <c r="N41" i="1" s="1"/>
  <c r="G35" i="1"/>
  <c r="I35" i="1" s="1"/>
  <c r="M35" i="1"/>
  <c r="N35" i="1" s="1"/>
  <c r="G17" i="1"/>
  <c r="I17" i="1" s="1"/>
  <c r="M17" i="1"/>
  <c r="N17" i="1" s="1"/>
  <c r="G11" i="1"/>
  <c r="I11" i="1" s="1"/>
  <c r="M11" i="1"/>
  <c r="N11" i="1" s="1"/>
  <c r="G5" i="1"/>
  <c r="I5" i="1" s="1"/>
  <c r="M5" i="1"/>
  <c r="N5" i="1" s="1"/>
  <c r="N715" i="1"/>
  <c r="N709" i="1"/>
  <c r="N673" i="1"/>
  <c r="N667" i="1"/>
  <c r="N631" i="1"/>
  <c r="N625" i="1"/>
  <c r="N589" i="1"/>
  <c r="N583" i="1"/>
  <c r="N547" i="1"/>
  <c r="N541" i="1"/>
  <c r="N512" i="1"/>
  <c r="N464" i="1"/>
  <c r="N442" i="1"/>
  <c r="N387" i="1"/>
  <c r="N351" i="1"/>
  <c r="N303" i="1"/>
  <c r="N267" i="1"/>
  <c r="N183" i="1"/>
  <c r="N708" i="1"/>
  <c r="N702" i="1"/>
  <c r="N666" i="1"/>
  <c r="N660" i="1"/>
  <c r="N624" i="1"/>
  <c r="N618" i="1"/>
  <c r="N582" i="1"/>
  <c r="N576" i="1"/>
  <c r="N540" i="1"/>
  <c r="N534" i="1"/>
  <c r="N527" i="1"/>
  <c r="N471" i="1"/>
  <c r="N463" i="1"/>
  <c r="N422" i="1"/>
  <c r="N386" i="1"/>
  <c r="N338" i="1"/>
  <c r="N302" i="1"/>
  <c r="N254" i="1"/>
  <c r="N218" i="1"/>
  <c r="N142" i="1"/>
  <c r="M39" i="1"/>
  <c r="N39" i="1" s="1"/>
  <c r="M27" i="1"/>
  <c r="N27" i="1" s="1"/>
  <c r="G87" i="1"/>
  <c r="I87" i="1" s="1"/>
  <c r="M87" i="1"/>
  <c r="N87" i="1" s="1"/>
  <c r="I81" i="1"/>
  <c r="I75" i="1"/>
  <c r="G69" i="1"/>
  <c r="I69" i="1" s="1"/>
  <c r="M69" i="1"/>
  <c r="N69" i="1" s="1"/>
  <c r="I63" i="1"/>
  <c r="I39" i="1"/>
  <c r="G33" i="1"/>
  <c r="I33" i="1" s="1"/>
  <c r="M33" i="1"/>
  <c r="N33" i="1" s="1"/>
  <c r="G21" i="1"/>
  <c r="I21" i="1" s="1"/>
  <c r="M21" i="1"/>
  <c r="N21" i="1" s="1"/>
  <c r="N701" i="1"/>
  <c r="N695" i="1"/>
  <c r="N659" i="1"/>
  <c r="N653" i="1"/>
  <c r="N617" i="1"/>
  <c r="N611" i="1"/>
  <c r="N575" i="1"/>
  <c r="N569" i="1"/>
  <c r="N533" i="1"/>
  <c r="N526" i="1"/>
  <c r="N478" i="1"/>
  <c r="N470" i="1"/>
  <c r="N394" i="1"/>
  <c r="N358" i="1"/>
  <c r="N310" i="1"/>
  <c r="N274" i="1"/>
  <c r="N226" i="1"/>
  <c r="N190" i="1"/>
  <c r="N141" i="1"/>
  <c r="M81" i="1"/>
  <c r="N81" i="1" s="1"/>
  <c r="N421" i="1"/>
  <c r="N415" i="1"/>
  <c r="N379" i="1"/>
  <c r="N373" i="1"/>
  <c r="N337" i="1"/>
  <c r="N331" i="1"/>
  <c r="N295" i="1"/>
  <c r="N289" i="1"/>
  <c r="N253" i="1"/>
  <c r="N247" i="1"/>
  <c r="N211" i="1"/>
  <c r="N205" i="1"/>
  <c r="N135" i="1"/>
  <c r="N57" i="1"/>
  <c r="N9" i="1"/>
  <c r="N498" i="1"/>
  <c r="N492" i="1"/>
  <c r="N456" i="1"/>
  <c r="N450" i="1"/>
  <c r="N414" i="1"/>
  <c r="N408" i="1"/>
  <c r="N372" i="1"/>
  <c r="N366" i="1"/>
  <c r="N330" i="1"/>
  <c r="N324" i="1"/>
  <c r="N288" i="1"/>
  <c r="N282" i="1"/>
  <c r="N246" i="1"/>
  <c r="N240" i="1"/>
  <c r="N204" i="1"/>
  <c r="N198" i="1"/>
  <c r="N169" i="1"/>
  <c r="N148" i="1"/>
  <c r="N100" i="1"/>
  <c r="N22" i="1"/>
  <c r="N491" i="1"/>
  <c r="N485" i="1"/>
  <c r="N449" i="1"/>
  <c r="N443" i="1"/>
  <c r="N407" i="1"/>
  <c r="N401" i="1"/>
  <c r="N365" i="1"/>
  <c r="N359" i="1"/>
  <c r="N323" i="1"/>
  <c r="N317" i="1"/>
  <c r="N281" i="1"/>
  <c r="N275" i="1"/>
  <c r="N239" i="1"/>
  <c r="N233" i="1"/>
  <c r="N197" i="1"/>
  <c r="N191" i="1"/>
  <c r="N184" i="1"/>
  <c r="N99" i="1"/>
  <c r="N51" i="1"/>
  <c r="N176" i="1"/>
  <c r="N170" i="1"/>
  <c r="N134" i="1"/>
  <c r="N128" i="1"/>
  <c r="N92" i="1"/>
  <c r="N86" i="1"/>
  <c r="N50" i="1"/>
  <c r="N44" i="1"/>
  <c r="N8" i="1"/>
  <c r="N127" i="1"/>
  <c r="N121" i="1"/>
  <c r="N85" i="1"/>
  <c r="N79" i="1"/>
  <c r="N43" i="1"/>
  <c r="N37" i="1"/>
  <c r="N162" i="1"/>
  <c r="N156" i="1"/>
  <c r="N120" i="1"/>
  <c r="N114" i="1"/>
  <c r="N78" i="1"/>
  <c r="N72" i="1"/>
  <c r="N36" i="1"/>
  <c r="N30" i="1"/>
  <c r="N155" i="1"/>
  <c r="N149" i="1"/>
  <c r="N113" i="1"/>
  <c r="N107" i="1"/>
  <c r="N71" i="1"/>
  <c r="N65" i="1"/>
  <c r="N29" i="1"/>
  <c r="N23" i="1"/>
  <c r="I715" i="1"/>
  <c r="I694" i="1"/>
  <c r="I673" i="1"/>
  <c r="I652" i="1"/>
  <c r="I631" i="1"/>
  <c r="I610" i="1"/>
  <c r="I589" i="1"/>
  <c r="I568" i="1"/>
  <c r="I547" i="1"/>
  <c r="I526" i="1"/>
  <c r="I505" i="1"/>
  <c r="I484" i="1"/>
  <c r="I463" i="1"/>
  <c r="I442" i="1"/>
  <c r="I421" i="1"/>
  <c r="I400" i="1"/>
  <c r="I379" i="1"/>
  <c r="I358" i="1"/>
  <c r="I337" i="1"/>
  <c r="I316" i="1"/>
  <c r="I295" i="1"/>
  <c r="I274" i="1"/>
  <c r="I253" i="1"/>
  <c r="I232" i="1"/>
  <c r="I211" i="1"/>
  <c r="I190" i="1"/>
  <c r="I169" i="1"/>
  <c r="I148" i="1"/>
  <c r="I127" i="1"/>
  <c r="I106" i="1"/>
  <c r="I85" i="1"/>
  <c r="I64" i="1"/>
  <c r="I43" i="1"/>
  <c r="I22" i="1"/>
  <c r="I730" i="1"/>
  <c r="I709" i="1"/>
  <c r="I688" i="1"/>
  <c r="I667" i="1"/>
  <c r="I646" i="1"/>
  <c r="I625" i="1"/>
  <c r="I604" i="1"/>
  <c r="I583" i="1"/>
  <c r="I562" i="1"/>
  <c r="I541" i="1"/>
  <c r="I520" i="1"/>
  <c r="I499" i="1"/>
  <c r="I478" i="1"/>
  <c r="I457" i="1"/>
  <c r="I436" i="1"/>
  <c r="I394" i="1"/>
  <c r="I352" i="1"/>
  <c r="I310" i="1"/>
  <c r="I268" i="1"/>
  <c r="I226" i="1"/>
  <c r="I184" i="1"/>
  <c r="I142" i="1"/>
  <c r="I100" i="1"/>
  <c r="I58" i="1"/>
  <c r="I16" i="1"/>
  <c r="I729" i="1"/>
  <c r="I708" i="1"/>
  <c r="I687" i="1"/>
  <c r="I666" i="1"/>
  <c r="I645" i="1"/>
  <c r="I624" i="1"/>
  <c r="I603" i="1"/>
  <c r="I582" i="1"/>
  <c r="I561" i="1"/>
  <c r="I540" i="1"/>
  <c r="I519" i="1"/>
  <c r="I498" i="1"/>
  <c r="I456" i="1"/>
  <c r="I414" i="1"/>
  <c r="I723" i="1"/>
  <c r="I702" i="1"/>
  <c r="I681" i="1"/>
  <c r="I660" i="1"/>
  <c r="I639" i="1"/>
  <c r="I618" i="1"/>
  <c r="I597" i="1"/>
  <c r="I576" i="1"/>
  <c r="I555" i="1"/>
  <c r="I534" i="1"/>
  <c r="I513" i="1"/>
  <c r="I492" i="1"/>
  <c r="I450" i="1"/>
  <c r="I722" i="1"/>
  <c r="I701" i="1"/>
  <c r="I680" i="1"/>
  <c r="I659" i="1"/>
  <c r="I638" i="1"/>
  <c r="I617" i="1"/>
  <c r="I596" i="1"/>
  <c r="I575" i="1"/>
  <c r="I554" i="1"/>
  <c r="I533" i="1"/>
  <c r="I512" i="1"/>
  <c r="I491" i="1"/>
  <c r="I470" i="1"/>
  <c r="I449" i="1"/>
  <c r="I428" i="1"/>
  <c r="I716" i="1"/>
  <c r="I695" i="1"/>
  <c r="I674" i="1"/>
  <c r="I653" i="1"/>
  <c r="I632" i="1"/>
  <c r="I611" i="1"/>
  <c r="I590" i="1"/>
  <c r="I569" i="1"/>
  <c r="I548" i="1"/>
  <c r="I527" i="1"/>
  <c r="I506" i="1"/>
  <c r="I485" i="1"/>
  <c r="I464" i="1"/>
  <c r="I443" i="1"/>
  <c r="I422" i="1"/>
  <c r="I401" i="1"/>
  <c r="I380" i="1"/>
  <c r="I359" i="1"/>
  <c r="I338" i="1"/>
  <c r="I317" i="1"/>
  <c r="I296" i="1"/>
  <c r="I275" i="1"/>
  <c r="I254" i="1"/>
  <c r="I233" i="1"/>
  <c r="I212" i="1"/>
  <c r="I191" i="1"/>
  <c r="I170" i="1"/>
  <c r="I149" i="1"/>
  <c r="I128" i="1"/>
  <c r="I107" i="1"/>
  <c r="I86" i="1"/>
  <c r="I65" i="1"/>
  <c r="I44" i="1"/>
  <c r="I23" i="1"/>
  <c r="J3" i="1"/>
  <c r="I3" i="1"/>
  <c r="I415" i="1"/>
  <c r="I373" i="1"/>
  <c r="I331" i="1"/>
  <c r="I289" i="1"/>
  <c r="I247" i="1"/>
  <c r="I205" i="1"/>
  <c r="I163" i="1"/>
  <c r="I121" i="1"/>
  <c r="I79" i="1"/>
  <c r="I37" i="1"/>
  <c r="I477" i="1"/>
  <c r="I435" i="1"/>
  <c r="I393" i="1"/>
  <c r="I372" i="1"/>
  <c r="I351" i="1"/>
  <c r="I330" i="1"/>
  <c r="I309" i="1"/>
  <c r="I288" i="1"/>
  <c r="I267" i="1"/>
  <c r="I246" i="1"/>
  <c r="I225" i="1"/>
  <c r="I204" i="1"/>
  <c r="I183" i="1"/>
  <c r="I162" i="1"/>
  <c r="I141" i="1"/>
  <c r="I120" i="1"/>
  <c r="I99" i="1"/>
  <c r="I78" i="1"/>
  <c r="I57" i="1"/>
  <c r="I36" i="1"/>
  <c r="I15" i="1"/>
  <c r="I471" i="1"/>
  <c r="I429" i="1"/>
  <c r="I408" i="1"/>
  <c r="I387" i="1"/>
  <c r="I366" i="1"/>
  <c r="I345" i="1"/>
  <c r="I324" i="1"/>
  <c r="I303" i="1"/>
  <c r="I282" i="1"/>
  <c r="I261" i="1"/>
  <c r="I240" i="1"/>
  <c r="I219" i="1"/>
  <c r="I198" i="1"/>
  <c r="I177" i="1"/>
  <c r="I156" i="1"/>
  <c r="I135" i="1"/>
  <c r="I114" i="1"/>
  <c r="I93" i="1"/>
  <c r="I72" i="1"/>
  <c r="I51" i="1"/>
  <c r="I30" i="1"/>
  <c r="I9" i="1"/>
  <c r="I407" i="1"/>
  <c r="I386" i="1"/>
  <c r="I365" i="1"/>
  <c r="I344" i="1"/>
  <c r="I323" i="1"/>
  <c r="I302" i="1"/>
  <c r="I281" i="1"/>
  <c r="I260" i="1"/>
  <c r="I239" i="1"/>
  <c r="I218" i="1"/>
  <c r="I197" i="1"/>
  <c r="I176" i="1"/>
  <c r="I155" i="1"/>
  <c r="I134" i="1"/>
  <c r="I113" i="1"/>
  <c r="I92" i="1"/>
  <c r="I71" i="1"/>
  <c r="I50" i="1"/>
  <c r="I29" i="1"/>
  <c r="I8" i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O4" i="1" l="1"/>
  <c r="Q4" i="1" s="1"/>
  <c r="Q3" i="1"/>
  <c r="J4" i="1"/>
  <c r="L4" i="1" s="1"/>
  <c r="P5" i="1" s="1"/>
  <c r="R5" i="1" s="1"/>
  <c r="M733" i="1"/>
  <c r="L3" i="1"/>
  <c r="J5" i="1" l="1"/>
  <c r="P4" i="1"/>
  <c r="R4" i="1" s="1"/>
  <c r="J6" i="1"/>
  <c r="L5" i="1"/>
  <c r="P6" i="1" l="1"/>
  <c r="R6" i="1" s="1"/>
  <c r="O5" i="1"/>
  <c r="J7" i="1"/>
  <c r="L6" i="1"/>
  <c r="P7" i="1" l="1"/>
  <c r="R7" i="1" s="1"/>
  <c r="Q5" i="1"/>
  <c r="O6" i="1"/>
  <c r="Q6" i="1" s="1"/>
  <c r="J8" i="1"/>
  <c r="L7" i="1"/>
  <c r="O7" i="1" l="1"/>
  <c r="Q7" i="1" s="1"/>
  <c r="P8" i="1"/>
  <c r="R8" i="1" s="1"/>
  <c r="O8" i="1"/>
  <c r="J9" i="1"/>
  <c r="L8" i="1"/>
  <c r="P9" i="1" l="1"/>
  <c r="O9" i="1"/>
  <c r="J10" i="1"/>
  <c r="L9" i="1"/>
  <c r="O10" i="1" l="1"/>
  <c r="Q10" i="1" s="1"/>
  <c r="R9" i="1"/>
  <c r="P10" i="1"/>
  <c r="R10" i="1" s="1"/>
  <c r="J11" i="1"/>
  <c r="L10" i="1"/>
  <c r="P11" i="1" l="1"/>
  <c r="R11" i="1" s="1"/>
  <c r="O11" i="1"/>
  <c r="Q11" i="1" s="1"/>
  <c r="J12" i="1"/>
  <c r="L11" i="1"/>
  <c r="P12" i="1" l="1"/>
  <c r="R12" i="1" s="1"/>
  <c r="O12" i="1"/>
  <c r="Q12" i="1" s="1"/>
  <c r="J13" i="1"/>
  <c r="L12" i="1"/>
  <c r="P13" i="1" l="1"/>
  <c r="R13" i="1" s="1"/>
  <c r="O13" i="1"/>
  <c r="Q13" i="1" s="1"/>
  <c r="J14" i="1"/>
  <c r="L13" i="1"/>
  <c r="P14" i="1" l="1"/>
  <c r="R14" i="1" s="1"/>
  <c r="O14" i="1"/>
  <c r="Q14" i="1" s="1"/>
  <c r="J15" i="1"/>
  <c r="L14" i="1"/>
  <c r="P15" i="1" l="1"/>
  <c r="R15" i="1" s="1"/>
  <c r="O15" i="1"/>
  <c r="J16" i="1"/>
  <c r="L15" i="1"/>
  <c r="P16" i="1" l="1"/>
  <c r="O16" i="1"/>
  <c r="J17" i="1"/>
  <c r="L16" i="1"/>
  <c r="R16" i="1" l="1"/>
  <c r="O17" i="1"/>
  <c r="Q17" i="1" s="1"/>
  <c r="P17" i="1"/>
  <c r="R17" i="1" s="1"/>
  <c r="J18" i="1"/>
  <c r="L17" i="1"/>
  <c r="P18" i="1" l="1"/>
  <c r="R18" i="1" s="1"/>
  <c r="O18" i="1"/>
  <c r="Q18" i="1" s="1"/>
  <c r="J19" i="1"/>
  <c r="L18" i="1"/>
  <c r="P19" i="1" l="1"/>
  <c r="R19" i="1" s="1"/>
  <c r="O19" i="1"/>
  <c r="Q19" i="1" s="1"/>
  <c r="J20" i="1"/>
  <c r="L19" i="1"/>
  <c r="P20" i="1" l="1"/>
  <c r="R20" i="1" s="1"/>
  <c r="O20" i="1"/>
  <c r="Q20" i="1" s="1"/>
  <c r="J21" i="1"/>
  <c r="L20" i="1"/>
  <c r="P21" i="1" l="1"/>
  <c r="R21" i="1" s="1"/>
  <c r="O21" i="1"/>
  <c r="Q21" i="1" s="1"/>
  <c r="J22" i="1"/>
  <c r="L21" i="1"/>
  <c r="P22" i="1" l="1"/>
  <c r="R22" i="1" s="1"/>
  <c r="O22" i="1"/>
  <c r="J23" i="1"/>
  <c r="L22" i="1"/>
  <c r="P23" i="1" l="1"/>
  <c r="O23" i="1"/>
  <c r="R23" i="1" s="1"/>
  <c r="J24" i="1"/>
  <c r="L23" i="1"/>
  <c r="O24" i="1" l="1"/>
  <c r="Q24" i="1" s="1"/>
  <c r="P24" i="1"/>
  <c r="R24" i="1" s="1"/>
  <c r="J25" i="1"/>
  <c r="L24" i="1"/>
  <c r="P25" i="1" l="1"/>
  <c r="R25" i="1" s="1"/>
  <c r="O25" i="1"/>
  <c r="Q25" i="1" s="1"/>
  <c r="J26" i="1"/>
  <c r="L25" i="1"/>
  <c r="P26" i="1" l="1"/>
  <c r="R26" i="1" s="1"/>
  <c r="O26" i="1"/>
  <c r="Q26" i="1" s="1"/>
  <c r="J27" i="1"/>
  <c r="L26" i="1"/>
  <c r="P27" i="1" l="1"/>
  <c r="R27" i="1" s="1"/>
  <c r="O27" i="1"/>
  <c r="Q27" i="1" s="1"/>
  <c r="J28" i="1"/>
  <c r="L27" i="1"/>
  <c r="P28" i="1" l="1"/>
  <c r="R28" i="1" s="1"/>
  <c r="O28" i="1"/>
  <c r="Q28" i="1" s="1"/>
  <c r="J29" i="1"/>
  <c r="L28" i="1"/>
  <c r="P29" i="1" l="1"/>
  <c r="R29" i="1" s="1"/>
  <c r="O29" i="1"/>
  <c r="J30" i="1"/>
  <c r="L29" i="1"/>
  <c r="P30" i="1" l="1"/>
  <c r="O30" i="1"/>
  <c r="J31" i="1"/>
  <c r="L30" i="1"/>
  <c r="R30" i="1" l="1"/>
  <c r="O31" i="1"/>
  <c r="Q31" i="1" s="1"/>
  <c r="P31" i="1"/>
  <c r="R31" i="1" s="1"/>
  <c r="J32" i="1"/>
  <c r="L31" i="1"/>
  <c r="P32" i="1" l="1"/>
  <c r="R32" i="1" s="1"/>
  <c r="O32" i="1"/>
  <c r="Q32" i="1" s="1"/>
  <c r="J33" i="1"/>
  <c r="L32" i="1"/>
  <c r="P33" i="1" l="1"/>
  <c r="R33" i="1" s="1"/>
  <c r="O33" i="1"/>
  <c r="Q33" i="1" s="1"/>
  <c r="J34" i="1"/>
  <c r="L33" i="1"/>
  <c r="P34" i="1" l="1"/>
  <c r="R34" i="1" s="1"/>
  <c r="O34" i="1"/>
  <c r="Q34" i="1" s="1"/>
  <c r="J35" i="1"/>
  <c r="L34" i="1"/>
  <c r="P35" i="1" l="1"/>
  <c r="R35" i="1" s="1"/>
  <c r="O35" i="1"/>
  <c r="Q35" i="1" s="1"/>
  <c r="J36" i="1"/>
  <c r="L35" i="1"/>
  <c r="P36" i="1" l="1"/>
  <c r="R36" i="1" s="1"/>
  <c r="O36" i="1"/>
  <c r="J37" i="1"/>
  <c r="L36" i="1"/>
  <c r="P37" i="1" l="1"/>
  <c r="O37" i="1"/>
  <c r="R37" i="1" s="1"/>
  <c r="J38" i="1"/>
  <c r="L37" i="1"/>
  <c r="O38" i="1" l="1"/>
  <c r="Q38" i="1" s="1"/>
  <c r="P38" i="1"/>
  <c r="R38" i="1" s="1"/>
  <c r="J39" i="1"/>
  <c r="L38" i="1"/>
  <c r="P39" i="1" l="1"/>
  <c r="R39" i="1" s="1"/>
  <c r="O39" i="1"/>
  <c r="Q39" i="1" s="1"/>
  <c r="J40" i="1"/>
  <c r="L39" i="1"/>
  <c r="P40" i="1" l="1"/>
  <c r="R40" i="1" s="1"/>
  <c r="O40" i="1"/>
  <c r="Q40" i="1" s="1"/>
  <c r="J41" i="1"/>
  <c r="L40" i="1"/>
  <c r="P41" i="1" l="1"/>
  <c r="R41" i="1" s="1"/>
  <c r="O41" i="1"/>
  <c r="Q41" i="1" s="1"/>
  <c r="J42" i="1"/>
  <c r="L41" i="1"/>
  <c r="P42" i="1" l="1"/>
  <c r="R42" i="1" s="1"/>
  <c r="O42" i="1"/>
  <c r="Q42" i="1" s="1"/>
  <c r="J43" i="1"/>
  <c r="L42" i="1"/>
  <c r="P43" i="1" l="1"/>
  <c r="R43" i="1" s="1"/>
  <c r="O43" i="1"/>
  <c r="J44" i="1"/>
  <c r="L43" i="1"/>
  <c r="P44" i="1" l="1"/>
  <c r="O44" i="1"/>
  <c r="R44" i="1" s="1"/>
  <c r="J45" i="1"/>
  <c r="L44" i="1"/>
  <c r="O45" i="1" l="1"/>
  <c r="Q45" i="1" s="1"/>
  <c r="P45" i="1"/>
  <c r="R45" i="1" s="1"/>
  <c r="J46" i="1"/>
  <c r="L45" i="1"/>
  <c r="P46" i="1" l="1"/>
  <c r="R46" i="1" s="1"/>
  <c r="O46" i="1"/>
  <c r="Q46" i="1" s="1"/>
  <c r="J47" i="1"/>
  <c r="L46" i="1"/>
  <c r="P47" i="1" l="1"/>
  <c r="R47" i="1" s="1"/>
  <c r="O47" i="1"/>
  <c r="Q47" i="1" s="1"/>
  <c r="J48" i="1"/>
  <c r="L47" i="1"/>
  <c r="P48" i="1" l="1"/>
  <c r="R48" i="1" s="1"/>
  <c r="O48" i="1"/>
  <c r="Q48" i="1" s="1"/>
  <c r="J49" i="1"/>
  <c r="L48" i="1"/>
  <c r="P49" i="1" l="1"/>
  <c r="R49" i="1" s="1"/>
  <c r="O49" i="1"/>
  <c r="Q49" i="1" s="1"/>
  <c r="J50" i="1"/>
  <c r="L49" i="1"/>
  <c r="P50" i="1" l="1"/>
  <c r="R50" i="1" s="1"/>
  <c r="O50" i="1"/>
  <c r="J51" i="1"/>
  <c r="L50" i="1"/>
  <c r="P51" i="1" l="1"/>
  <c r="O51" i="1"/>
  <c r="J52" i="1"/>
  <c r="L51" i="1"/>
  <c r="R51" i="1" l="1"/>
  <c r="O52" i="1"/>
  <c r="Q52" i="1" s="1"/>
  <c r="P52" i="1"/>
  <c r="R52" i="1" s="1"/>
  <c r="J53" i="1"/>
  <c r="L52" i="1"/>
  <c r="P53" i="1" l="1"/>
  <c r="R53" i="1" s="1"/>
  <c r="O53" i="1"/>
  <c r="Q53" i="1" s="1"/>
  <c r="J54" i="1"/>
  <c r="L53" i="1"/>
  <c r="P54" i="1" l="1"/>
  <c r="R54" i="1" s="1"/>
  <c r="O54" i="1"/>
  <c r="Q54" i="1" s="1"/>
  <c r="J55" i="1"/>
  <c r="L54" i="1"/>
  <c r="P55" i="1" l="1"/>
  <c r="R55" i="1" s="1"/>
  <c r="O55" i="1"/>
  <c r="Q55" i="1" s="1"/>
  <c r="J56" i="1"/>
  <c r="L55" i="1"/>
  <c r="P56" i="1" l="1"/>
  <c r="R56" i="1" s="1"/>
  <c r="O56" i="1"/>
  <c r="Q56" i="1" s="1"/>
  <c r="J57" i="1"/>
  <c r="L56" i="1"/>
  <c r="P57" i="1" l="1"/>
  <c r="R57" i="1" s="1"/>
  <c r="O57" i="1"/>
  <c r="J58" i="1"/>
  <c r="L57" i="1"/>
  <c r="P58" i="1" l="1"/>
  <c r="O58" i="1"/>
  <c r="R58" i="1" s="1"/>
  <c r="J59" i="1"/>
  <c r="L58" i="1"/>
  <c r="O59" i="1" l="1"/>
  <c r="Q59" i="1" s="1"/>
  <c r="P59" i="1"/>
  <c r="R59" i="1" s="1"/>
  <c r="J60" i="1"/>
  <c r="L59" i="1"/>
  <c r="P60" i="1" l="1"/>
  <c r="R60" i="1" s="1"/>
  <c r="O60" i="1"/>
  <c r="Q60" i="1" s="1"/>
  <c r="J61" i="1"/>
  <c r="L60" i="1"/>
  <c r="P61" i="1" l="1"/>
  <c r="R61" i="1" s="1"/>
  <c r="O61" i="1"/>
  <c r="Q61" i="1" s="1"/>
  <c r="J62" i="1"/>
  <c r="L61" i="1"/>
  <c r="P62" i="1" l="1"/>
  <c r="R62" i="1" s="1"/>
  <c r="O62" i="1"/>
  <c r="Q62" i="1" s="1"/>
  <c r="J63" i="1"/>
  <c r="L62" i="1"/>
  <c r="P63" i="1" l="1"/>
  <c r="R63" i="1" s="1"/>
  <c r="O63" i="1"/>
  <c r="Q63" i="1" s="1"/>
  <c r="J64" i="1"/>
  <c r="L63" i="1"/>
  <c r="P64" i="1" l="1"/>
  <c r="R64" i="1" s="1"/>
  <c r="O64" i="1"/>
  <c r="J65" i="1"/>
  <c r="L64" i="1"/>
  <c r="P65" i="1" l="1"/>
  <c r="O66" i="1" s="1"/>
  <c r="Q66" i="1" s="1"/>
  <c r="O65" i="1"/>
  <c r="R65" i="1" s="1"/>
  <c r="J66" i="1"/>
  <c r="L65" i="1"/>
  <c r="P66" i="1" l="1"/>
  <c r="R66" i="1" s="1"/>
  <c r="J67" i="1"/>
  <c r="L66" i="1"/>
  <c r="P67" i="1" l="1"/>
  <c r="R67" i="1" s="1"/>
  <c r="O67" i="1"/>
  <c r="Q67" i="1" s="1"/>
  <c r="J68" i="1"/>
  <c r="L67" i="1"/>
  <c r="P68" i="1" l="1"/>
  <c r="R68" i="1" s="1"/>
  <c r="O68" i="1"/>
  <c r="Q68" i="1" s="1"/>
  <c r="J69" i="1"/>
  <c r="L68" i="1"/>
  <c r="P69" i="1" l="1"/>
  <c r="R69" i="1" s="1"/>
  <c r="O69" i="1"/>
  <c r="Q69" i="1" s="1"/>
  <c r="J70" i="1"/>
  <c r="L69" i="1"/>
  <c r="P70" i="1" l="1"/>
  <c r="R70" i="1" s="1"/>
  <c r="O70" i="1"/>
  <c r="Q70" i="1" s="1"/>
  <c r="J71" i="1"/>
  <c r="L70" i="1"/>
  <c r="P71" i="1" l="1"/>
  <c r="R71" i="1" s="1"/>
  <c r="O71" i="1"/>
  <c r="J72" i="1"/>
  <c r="L71" i="1"/>
  <c r="P72" i="1" l="1"/>
  <c r="O72" i="1"/>
  <c r="R72" i="1" s="1"/>
  <c r="J73" i="1"/>
  <c r="L72" i="1"/>
  <c r="O73" i="1" l="1"/>
  <c r="Q73" i="1" s="1"/>
  <c r="P73" i="1"/>
  <c r="R73" i="1" s="1"/>
  <c r="J74" i="1"/>
  <c r="L73" i="1"/>
  <c r="P74" i="1" l="1"/>
  <c r="R74" i="1" s="1"/>
  <c r="O74" i="1"/>
  <c r="Q74" i="1" s="1"/>
  <c r="J75" i="1"/>
  <c r="L74" i="1"/>
  <c r="P75" i="1" l="1"/>
  <c r="R75" i="1" s="1"/>
  <c r="O75" i="1"/>
  <c r="Q75" i="1" s="1"/>
  <c r="J76" i="1"/>
  <c r="L75" i="1"/>
  <c r="P76" i="1" l="1"/>
  <c r="R76" i="1" s="1"/>
  <c r="O76" i="1"/>
  <c r="Q76" i="1" s="1"/>
  <c r="J77" i="1"/>
  <c r="L76" i="1"/>
  <c r="P77" i="1" l="1"/>
  <c r="R77" i="1" s="1"/>
  <c r="O77" i="1"/>
  <c r="Q77" i="1" s="1"/>
  <c r="J78" i="1"/>
  <c r="L77" i="1"/>
  <c r="P78" i="1" l="1"/>
  <c r="R78" i="1" s="1"/>
  <c r="O78" i="1"/>
  <c r="J79" i="1"/>
  <c r="L78" i="1"/>
  <c r="P79" i="1" l="1"/>
  <c r="O79" i="1"/>
  <c r="R79" i="1" s="1"/>
  <c r="J80" i="1"/>
  <c r="L79" i="1"/>
  <c r="O80" i="1" l="1"/>
  <c r="Q80" i="1" s="1"/>
  <c r="P80" i="1"/>
  <c r="R80" i="1" s="1"/>
  <c r="J81" i="1"/>
  <c r="L80" i="1"/>
  <c r="P81" i="1" l="1"/>
  <c r="R81" i="1" s="1"/>
  <c r="O81" i="1"/>
  <c r="Q81" i="1" s="1"/>
  <c r="J82" i="1"/>
  <c r="L81" i="1"/>
  <c r="P82" i="1" l="1"/>
  <c r="R82" i="1" s="1"/>
  <c r="O82" i="1"/>
  <c r="Q82" i="1" s="1"/>
  <c r="J83" i="1"/>
  <c r="L82" i="1"/>
  <c r="P83" i="1" l="1"/>
  <c r="R83" i="1" s="1"/>
  <c r="O83" i="1"/>
  <c r="Q83" i="1" s="1"/>
  <c r="J84" i="1"/>
  <c r="L83" i="1"/>
  <c r="P84" i="1" l="1"/>
  <c r="R84" i="1" s="1"/>
  <c r="O84" i="1"/>
  <c r="Q84" i="1" s="1"/>
  <c r="J85" i="1"/>
  <c r="L84" i="1"/>
  <c r="P85" i="1" l="1"/>
  <c r="R85" i="1" s="1"/>
  <c r="O85" i="1"/>
  <c r="J86" i="1"/>
  <c r="L85" i="1"/>
  <c r="P86" i="1" l="1"/>
  <c r="O86" i="1"/>
  <c r="R86" i="1" s="1"/>
  <c r="J87" i="1"/>
  <c r="L86" i="1"/>
  <c r="O87" i="1" l="1"/>
  <c r="Q87" i="1" s="1"/>
  <c r="P87" i="1"/>
  <c r="R87" i="1" s="1"/>
  <c r="J88" i="1"/>
  <c r="L87" i="1"/>
  <c r="P88" i="1" l="1"/>
  <c r="R88" i="1" s="1"/>
  <c r="O88" i="1"/>
  <c r="Q88" i="1" s="1"/>
  <c r="J89" i="1"/>
  <c r="L88" i="1"/>
  <c r="P89" i="1" l="1"/>
  <c r="R89" i="1" s="1"/>
  <c r="O89" i="1"/>
  <c r="Q89" i="1" s="1"/>
  <c r="J90" i="1"/>
  <c r="L89" i="1"/>
  <c r="P90" i="1" l="1"/>
  <c r="R90" i="1" s="1"/>
  <c r="O90" i="1"/>
  <c r="Q90" i="1" s="1"/>
  <c r="J91" i="1"/>
  <c r="L90" i="1"/>
  <c r="P91" i="1" l="1"/>
  <c r="R91" i="1" s="1"/>
  <c r="O91" i="1"/>
  <c r="Q91" i="1" s="1"/>
  <c r="J92" i="1"/>
  <c r="L91" i="1"/>
  <c r="P92" i="1" l="1"/>
  <c r="R92" i="1" s="1"/>
  <c r="O92" i="1"/>
  <c r="J93" i="1"/>
  <c r="L92" i="1"/>
  <c r="P93" i="1" l="1"/>
  <c r="O93" i="1"/>
  <c r="R93" i="1" s="1"/>
  <c r="J94" i="1"/>
  <c r="L93" i="1"/>
  <c r="O94" i="1" l="1"/>
  <c r="Q94" i="1" s="1"/>
  <c r="P94" i="1"/>
  <c r="R94" i="1" s="1"/>
  <c r="J95" i="1"/>
  <c r="L94" i="1"/>
  <c r="P95" i="1" l="1"/>
  <c r="R95" i="1" s="1"/>
  <c r="O95" i="1"/>
  <c r="Q95" i="1" s="1"/>
  <c r="J96" i="1"/>
  <c r="L95" i="1"/>
  <c r="P96" i="1" l="1"/>
  <c r="R96" i="1" s="1"/>
  <c r="O96" i="1"/>
  <c r="Q96" i="1" s="1"/>
  <c r="J97" i="1"/>
  <c r="L96" i="1"/>
  <c r="P97" i="1" l="1"/>
  <c r="R97" i="1" s="1"/>
  <c r="O97" i="1"/>
  <c r="Q97" i="1" s="1"/>
  <c r="J98" i="1"/>
  <c r="L97" i="1"/>
  <c r="P98" i="1" l="1"/>
  <c r="R98" i="1" s="1"/>
  <c r="O98" i="1"/>
  <c r="Q98" i="1" s="1"/>
  <c r="J99" i="1"/>
  <c r="L98" i="1"/>
  <c r="P99" i="1" l="1"/>
  <c r="R99" i="1" s="1"/>
  <c r="O99" i="1"/>
  <c r="J100" i="1"/>
  <c r="L99" i="1"/>
  <c r="P100" i="1" l="1"/>
  <c r="O100" i="1"/>
  <c r="R100" i="1" s="1"/>
  <c r="J101" i="1"/>
  <c r="L100" i="1"/>
  <c r="O101" i="1" l="1"/>
  <c r="Q101" i="1" s="1"/>
  <c r="P101" i="1"/>
  <c r="R101" i="1" s="1"/>
  <c r="J102" i="1"/>
  <c r="L101" i="1"/>
  <c r="P102" i="1" l="1"/>
  <c r="R102" i="1" s="1"/>
  <c r="O102" i="1"/>
  <c r="Q102" i="1" s="1"/>
  <c r="J103" i="1"/>
  <c r="L102" i="1"/>
  <c r="P103" i="1" l="1"/>
  <c r="R103" i="1" s="1"/>
  <c r="O103" i="1"/>
  <c r="Q103" i="1" s="1"/>
  <c r="J104" i="1"/>
  <c r="L103" i="1"/>
  <c r="P104" i="1" l="1"/>
  <c r="R104" i="1" s="1"/>
  <c r="O104" i="1"/>
  <c r="Q104" i="1" s="1"/>
  <c r="J105" i="1"/>
  <c r="L104" i="1"/>
  <c r="P105" i="1" l="1"/>
  <c r="R105" i="1" s="1"/>
  <c r="O105" i="1"/>
  <c r="Q105" i="1" s="1"/>
  <c r="J106" i="1"/>
  <c r="L105" i="1"/>
  <c r="P106" i="1" l="1"/>
  <c r="R106" i="1" s="1"/>
  <c r="O106" i="1"/>
  <c r="J107" i="1"/>
  <c r="L106" i="1"/>
  <c r="P107" i="1" l="1"/>
  <c r="O107" i="1"/>
  <c r="R107" i="1" s="1"/>
  <c r="J108" i="1"/>
  <c r="L107" i="1"/>
  <c r="O108" i="1" l="1"/>
  <c r="Q108" i="1" s="1"/>
  <c r="P108" i="1"/>
  <c r="R108" i="1" s="1"/>
  <c r="J109" i="1"/>
  <c r="L108" i="1"/>
  <c r="P109" i="1" l="1"/>
  <c r="R109" i="1" s="1"/>
  <c r="O109" i="1"/>
  <c r="Q109" i="1" s="1"/>
  <c r="J110" i="1"/>
  <c r="L109" i="1"/>
  <c r="P110" i="1" l="1"/>
  <c r="R110" i="1" s="1"/>
  <c r="O110" i="1"/>
  <c r="Q110" i="1" s="1"/>
  <c r="J111" i="1"/>
  <c r="L110" i="1"/>
  <c r="P111" i="1" l="1"/>
  <c r="R111" i="1" s="1"/>
  <c r="O111" i="1"/>
  <c r="Q111" i="1" s="1"/>
  <c r="J112" i="1"/>
  <c r="L111" i="1"/>
  <c r="P112" i="1" l="1"/>
  <c r="R112" i="1" s="1"/>
  <c r="O112" i="1"/>
  <c r="Q112" i="1" s="1"/>
  <c r="J113" i="1"/>
  <c r="L112" i="1"/>
  <c r="P113" i="1" l="1"/>
  <c r="R113" i="1" s="1"/>
  <c r="O113" i="1"/>
  <c r="J114" i="1"/>
  <c r="L113" i="1"/>
  <c r="P114" i="1" l="1"/>
  <c r="O114" i="1"/>
  <c r="R114" i="1" s="1"/>
  <c r="J115" i="1"/>
  <c r="L114" i="1"/>
  <c r="O115" i="1" l="1"/>
  <c r="Q115" i="1" s="1"/>
  <c r="P115" i="1"/>
  <c r="R115" i="1" s="1"/>
  <c r="J116" i="1"/>
  <c r="L115" i="1"/>
  <c r="P116" i="1" l="1"/>
  <c r="R116" i="1" s="1"/>
  <c r="O116" i="1"/>
  <c r="Q116" i="1" s="1"/>
  <c r="J117" i="1"/>
  <c r="L116" i="1"/>
  <c r="P117" i="1" l="1"/>
  <c r="R117" i="1" s="1"/>
  <c r="O117" i="1"/>
  <c r="Q117" i="1" s="1"/>
  <c r="J118" i="1"/>
  <c r="L117" i="1"/>
  <c r="P118" i="1" l="1"/>
  <c r="R118" i="1" s="1"/>
  <c r="O118" i="1"/>
  <c r="Q118" i="1" s="1"/>
  <c r="J119" i="1"/>
  <c r="L118" i="1"/>
  <c r="P119" i="1" l="1"/>
  <c r="R119" i="1" s="1"/>
  <c r="O119" i="1"/>
  <c r="Q119" i="1" s="1"/>
  <c r="J120" i="1"/>
  <c r="L119" i="1"/>
  <c r="P120" i="1" l="1"/>
  <c r="R120" i="1" s="1"/>
  <c r="O120" i="1"/>
  <c r="J121" i="1"/>
  <c r="L120" i="1"/>
  <c r="P121" i="1" l="1"/>
  <c r="O122" i="1" s="1"/>
  <c r="Q122" i="1" s="1"/>
  <c r="O121" i="1"/>
  <c r="J122" i="1"/>
  <c r="L121" i="1"/>
  <c r="R121" i="1" l="1"/>
  <c r="P122" i="1"/>
  <c r="R122" i="1" s="1"/>
  <c r="J123" i="1"/>
  <c r="L122" i="1"/>
  <c r="P123" i="1" l="1"/>
  <c r="R123" i="1" s="1"/>
  <c r="O123" i="1"/>
  <c r="Q123" i="1" s="1"/>
  <c r="J124" i="1"/>
  <c r="L123" i="1"/>
  <c r="P124" i="1" l="1"/>
  <c r="R124" i="1" s="1"/>
  <c r="O124" i="1"/>
  <c r="Q124" i="1" s="1"/>
  <c r="J125" i="1"/>
  <c r="L124" i="1"/>
  <c r="P125" i="1" l="1"/>
  <c r="R125" i="1" s="1"/>
  <c r="O125" i="1"/>
  <c r="Q125" i="1" s="1"/>
  <c r="J126" i="1"/>
  <c r="L125" i="1"/>
  <c r="P126" i="1" l="1"/>
  <c r="R126" i="1" s="1"/>
  <c r="O126" i="1"/>
  <c r="Q126" i="1" s="1"/>
  <c r="J127" i="1"/>
  <c r="L126" i="1"/>
  <c r="P127" i="1" l="1"/>
  <c r="R127" i="1" s="1"/>
  <c r="O127" i="1"/>
  <c r="J128" i="1"/>
  <c r="L127" i="1"/>
  <c r="P128" i="1" l="1"/>
  <c r="O128" i="1"/>
  <c r="J129" i="1"/>
  <c r="L128" i="1"/>
  <c r="R128" i="1" l="1"/>
  <c r="O129" i="1"/>
  <c r="Q129" i="1" s="1"/>
  <c r="P129" i="1"/>
  <c r="R129" i="1" s="1"/>
  <c r="J130" i="1"/>
  <c r="L129" i="1"/>
  <c r="P130" i="1" l="1"/>
  <c r="R130" i="1" s="1"/>
  <c r="O130" i="1"/>
  <c r="Q130" i="1" s="1"/>
  <c r="J131" i="1"/>
  <c r="L130" i="1"/>
  <c r="P131" i="1" l="1"/>
  <c r="R131" i="1" s="1"/>
  <c r="O131" i="1"/>
  <c r="Q131" i="1" s="1"/>
  <c r="J132" i="1"/>
  <c r="L131" i="1"/>
  <c r="P132" i="1" l="1"/>
  <c r="R132" i="1" s="1"/>
  <c r="O132" i="1"/>
  <c r="Q132" i="1" s="1"/>
  <c r="J133" i="1"/>
  <c r="L132" i="1"/>
  <c r="P133" i="1" l="1"/>
  <c r="R133" i="1" s="1"/>
  <c r="O133" i="1"/>
  <c r="Q133" i="1" s="1"/>
  <c r="J134" i="1"/>
  <c r="L133" i="1"/>
  <c r="P134" i="1" l="1"/>
  <c r="R134" i="1" s="1"/>
  <c r="O134" i="1"/>
  <c r="J135" i="1"/>
  <c r="L134" i="1"/>
  <c r="P135" i="1" l="1"/>
  <c r="O136" i="1" s="1"/>
  <c r="Q136" i="1" s="1"/>
  <c r="O135" i="1"/>
  <c r="R135" i="1" s="1"/>
  <c r="J136" i="1"/>
  <c r="L135" i="1"/>
  <c r="P136" i="1" l="1"/>
  <c r="R136" i="1" s="1"/>
  <c r="J137" i="1"/>
  <c r="L136" i="1"/>
  <c r="P137" i="1" l="1"/>
  <c r="R137" i="1" s="1"/>
  <c r="O137" i="1"/>
  <c r="Q137" i="1" s="1"/>
  <c r="J138" i="1"/>
  <c r="L137" i="1"/>
  <c r="P138" i="1" l="1"/>
  <c r="R138" i="1" s="1"/>
  <c r="O138" i="1"/>
  <c r="Q138" i="1" s="1"/>
  <c r="J139" i="1"/>
  <c r="L138" i="1"/>
  <c r="P139" i="1" l="1"/>
  <c r="R139" i="1" s="1"/>
  <c r="O139" i="1"/>
  <c r="Q139" i="1" s="1"/>
  <c r="J140" i="1"/>
  <c r="L139" i="1"/>
  <c r="P140" i="1" l="1"/>
  <c r="R140" i="1" s="1"/>
  <c r="O140" i="1"/>
  <c r="Q140" i="1" s="1"/>
  <c r="J141" i="1"/>
  <c r="L140" i="1"/>
  <c r="P141" i="1" l="1"/>
  <c r="R141" i="1" s="1"/>
  <c r="O141" i="1"/>
  <c r="J142" i="1"/>
  <c r="L141" i="1"/>
  <c r="P142" i="1" l="1"/>
  <c r="O143" i="1" s="1"/>
  <c r="Q143" i="1" s="1"/>
  <c r="O142" i="1"/>
  <c r="J143" i="1"/>
  <c r="L142" i="1"/>
  <c r="R142" i="1" l="1"/>
  <c r="P143" i="1"/>
  <c r="R143" i="1" s="1"/>
  <c r="J144" i="1"/>
  <c r="L143" i="1"/>
  <c r="P144" i="1" l="1"/>
  <c r="R144" i="1" s="1"/>
  <c r="O144" i="1"/>
  <c r="Q144" i="1" s="1"/>
  <c r="J145" i="1"/>
  <c r="L144" i="1"/>
  <c r="P145" i="1" l="1"/>
  <c r="R145" i="1" s="1"/>
  <c r="O145" i="1"/>
  <c r="Q145" i="1" s="1"/>
  <c r="J146" i="1"/>
  <c r="L145" i="1"/>
  <c r="P146" i="1" l="1"/>
  <c r="R146" i="1" s="1"/>
  <c r="O146" i="1"/>
  <c r="Q146" i="1" s="1"/>
  <c r="J147" i="1"/>
  <c r="L146" i="1"/>
  <c r="P147" i="1" l="1"/>
  <c r="R147" i="1" s="1"/>
  <c r="O147" i="1"/>
  <c r="Q147" i="1" s="1"/>
  <c r="J148" i="1"/>
  <c r="L147" i="1"/>
  <c r="P148" i="1" l="1"/>
  <c r="R148" i="1" s="1"/>
  <c r="O148" i="1"/>
  <c r="J149" i="1"/>
  <c r="L148" i="1"/>
  <c r="P149" i="1" l="1"/>
  <c r="O150" i="1" s="1"/>
  <c r="Q150" i="1" s="1"/>
  <c r="O149" i="1"/>
  <c r="R149" i="1" s="1"/>
  <c r="J150" i="1"/>
  <c r="L149" i="1"/>
  <c r="P150" i="1" l="1"/>
  <c r="R150" i="1" s="1"/>
  <c r="J151" i="1"/>
  <c r="L150" i="1"/>
  <c r="P151" i="1" l="1"/>
  <c r="R151" i="1" s="1"/>
  <c r="O151" i="1"/>
  <c r="Q151" i="1" s="1"/>
  <c r="J152" i="1"/>
  <c r="L151" i="1"/>
  <c r="P152" i="1" l="1"/>
  <c r="R152" i="1" s="1"/>
  <c r="O152" i="1"/>
  <c r="Q152" i="1" s="1"/>
  <c r="J153" i="1"/>
  <c r="L152" i="1"/>
  <c r="P153" i="1" l="1"/>
  <c r="R153" i="1" s="1"/>
  <c r="O153" i="1"/>
  <c r="Q153" i="1" s="1"/>
  <c r="J154" i="1"/>
  <c r="L153" i="1"/>
  <c r="P154" i="1" l="1"/>
  <c r="R154" i="1" s="1"/>
  <c r="O154" i="1"/>
  <c r="Q154" i="1" s="1"/>
  <c r="J155" i="1"/>
  <c r="L154" i="1"/>
  <c r="P155" i="1" l="1"/>
  <c r="R155" i="1" s="1"/>
  <c r="O155" i="1"/>
  <c r="J156" i="1"/>
  <c r="L155" i="1"/>
  <c r="P156" i="1" l="1"/>
  <c r="O156" i="1"/>
  <c r="J157" i="1"/>
  <c r="L156" i="1"/>
  <c r="O157" i="1" l="1"/>
  <c r="Q157" i="1" s="1"/>
  <c r="R156" i="1"/>
  <c r="P157" i="1"/>
  <c r="R157" i="1" s="1"/>
  <c r="J158" i="1"/>
  <c r="L157" i="1"/>
  <c r="P158" i="1" l="1"/>
  <c r="R158" i="1" s="1"/>
  <c r="O158" i="1"/>
  <c r="Q158" i="1" s="1"/>
  <c r="J159" i="1"/>
  <c r="L158" i="1"/>
  <c r="P159" i="1" l="1"/>
  <c r="R159" i="1" s="1"/>
  <c r="O159" i="1"/>
  <c r="Q159" i="1" s="1"/>
  <c r="J160" i="1"/>
  <c r="L159" i="1"/>
  <c r="P160" i="1" l="1"/>
  <c r="R160" i="1" s="1"/>
  <c r="O160" i="1"/>
  <c r="Q160" i="1" s="1"/>
  <c r="J161" i="1"/>
  <c r="L160" i="1"/>
  <c r="P161" i="1" l="1"/>
  <c r="R161" i="1" s="1"/>
  <c r="O161" i="1"/>
  <c r="Q161" i="1" s="1"/>
  <c r="J162" i="1"/>
  <c r="L161" i="1"/>
  <c r="P162" i="1" l="1"/>
  <c r="R162" i="1" s="1"/>
  <c r="O162" i="1"/>
  <c r="J163" i="1"/>
  <c r="L162" i="1"/>
  <c r="P163" i="1" l="1"/>
  <c r="O164" i="1" s="1"/>
  <c r="Q164" i="1" s="1"/>
  <c r="O163" i="1"/>
  <c r="R163" i="1" s="1"/>
  <c r="J164" i="1"/>
  <c r="L163" i="1"/>
  <c r="P164" i="1" l="1"/>
  <c r="R164" i="1" s="1"/>
  <c r="J165" i="1"/>
  <c r="L164" i="1"/>
  <c r="P165" i="1" l="1"/>
  <c r="R165" i="1" s="1"/>
  <c r="O165" i="1"/>
  <c r="Q165" i="1" s="1"/>
  <c r="J166" i="1"/>
  <c r="L165" i="1"/>
  <c r="P166" i="1" l="1"/>
  <c r="R166" i="1" s="1"/>
  <c r="O166" i="1"/>
  <c r="Q166" i="1" s="1"/>
  <c r="J167" i="1"/>
  <c r="L166" i="1"/>
  <c r="P167" i="1" l="1"/>
  <c r="R167" i="1" s="1"/>
  <c r="O167" i="1"/>
  <c r="Q167" i="1" s="1"/>
  <c r="J168" i="1"/>
  <c r="L167" i="1"/>
  <c r="P168" i="1" l="1"/>
  <c r="R168" i="1" s="1"/>
  <c r="O168" i="1"/>
  <c r="Q168" i="1" s="1"/>
  <c r="J169" i="1"/>
  <c r="L168" i="1"/>
  <c r="P169" i="1" l="1"/>
  <c r="R169" i="1" s="1"/>
  <c r="O169" i="1"/>
  <c r="J170" i="1"/>
  <c r="L169" i="1"/>
  <c r="P170" i="1" l="1"/>
  <c r="O170" i="1"/>
  <c r="R170" i="1" s="1"/>
  <c r="J171" i="1"/>
  <c r="L170" i="1"/>
  <c r="O171" i="1" l="1"/>
  <c r="Q171" i="1" s="1"/>
  <c r="P171" i="1"/>
  <c r="R171" i="1" s="1"/>
  <c r="J172" i="1"/>
  <c r="L171" i="1"/>
  <c r="P172" i="1" l="1"/>
  <c r="R172" i="1" s="1"/>
  <c r="O172" i="1"/>
  <c r="Q172" i="1" s="1"/>
  <c r="J173" i="1"/>
  <c r="L172" i="1"/>
  <c r="P173" i="1" l="1"/>
  <c r="R173" i="1" s="1"/>
  <c r="O173" i="1"/>
  <c r="Q173" i="1" s="1"/>
  <c r="J174" i="1"/>
  <c r="L173" i="1"/>
  <c r="P174" i="1" l="1"/>
  <c r="R174" i="1" s="1"/>
  <c r="O174" i="1"/>
  <c r="Q174" i="1" s="1"/>
  <c r="J175" i="1"/>
  <c r="L174" i="1"/>
  <c r="P175" i="1" l="1"/>
  <c r="R175" i="1" s="1"/>
  <c r="O175" i="1"/>
  <c r="Q175" i="1" s="1"/>
  <c r="J176" i="1"/>
  <c r="L175" i="1"/>
  <c r="P176" i="1" l="1"/>
  <c r="R176" i="1" s="1"/>
  <c r="O176" i="1"/>
  <c r="J177" i="1"/>
  <c r="L176" i="1"/>
  <c r="P177" i="1" l="1"/>
  <c r="O177" i="1"/>
  <c r="R177" i="1" s="1"/>
  <c r="J178" i="1"/>
  <c r="L177" i="1"/>
  <c r="O178" i="1" l="1"/>
  <c r="Q178" i="1" s="1"/>
  <c r="P178" i="1"/>
  <c r="R178" i="1" s="1"/>
  <c r="J179" i="1"/>
  <c r="L178" i="1"/>
  <c r="P179" i="1" l="1"/>
  <c r="R179" i="1" s="1"/>
  <c r="O179" i="1"/>
  <c r="Q179" i="1" s="1"/>
  <c r="J180" i="1"/>
  <c r="L179" i="1"/>
  <c r="P180" i="1" l="1"/>
  <c r="R180" i="1" s="1"/>
  <c r="O180" i="1"/>
  <c r="Q180" i="1" s="1"/>
  <c r="J181" i="1"/>
  <c r="L180" i="1"/>
  <c r="P181" i="1" l="1"/>
  <c r="R181" i="1" s="1"/>
  <c r="O181" i="1"/>
  <c r="Q181" i="1" s="1"/>
  <c r="J182" i="1"/>
  <c r="L181" i="1"/>
  <c r="P182" i="1" l="1"/>
  <c r="R182" i="1" s="1"/>
  <c r="O182" i="1"/>
  <c r="Q182" i="1" s="1"/>
  <c r="J183" i="1"/>
  <c r="L182" i="1"/>
  <c r="P183" i="1" l="1"/>
  <c r="R183" i="1" s="1"/>
  <c r="O183" i="1"/>
  <c r="J184" i="1"/>
  <c r="L183" i="1"/>
  <c r="P184" i="1" l="1"/>
  <c r="O185" i="1" s="1"/>
  <c r="Q185" i="1" s="1"/>
  <c r="O184" i="1"/>
  <c r="R184" i="1" s="1"/>
  <c r="J185" i="1"/>
  <c r="L184" i="1"/>
  <c r="P185" i="1" l="1"/>
  <c r="R185" i="1" s="1"/>
  <c r="J186" i="1"/>
  <c r="L185" i="1"/>
  <c r="P186" i="1" l="1"/>
  <c r="R186" i="1" s="1"/>
  <c r="O186" i="1"/>
  <c r="Q186" i="1" s="1"/>
  <c r="J187" i="1"/>
  <c r="L186" i="1"/>
  <c r="P187" i="1" l="1"/>
  <c r="R187" i="1" s="1"/>
  <c r="O187" i="1"/>
  <c r="Q187" i="1" s="1"/>
  <c r="J188" i="1"/>
  <c r="L187" i="1"/>
  <c r="P188" i="1" l="1"/>
  <c r="R188" i="1" s="1"/>
  <c r="O188" i="1"/>
  <c r="Q188" i="1" s="1"/>
  <c r="J189" i="1"/>
  <c r="L188" i="1"/>
  <c r="P189" i="1" l="1"/>
  <c r="R189" i="1" s="1"/>
  <c r="O189" i="1"/>
  <c r="Q189" i="1" s="1"/>
  <c r="J190" i="1"/>
  <c r="L189" i="1"/>
  <c r="P190" i="1" l="1"/>
  <c r="R190" i="1" s="1"/>
  <c r="O190" i="1"/>
  <c r="J191" i="1"/>
  <c r="L190" i="1"/>
  <c r="P191" i="1" l="1"/>
  <c r="O192" i="1" s="1"/>
  <c r="Q192" i="1" s="1"/>
  <c r="O191" i="1"/>
  <c r="R191" i="1" s="1"/>
  <c r="J192" i="1"/>
  <c r="L191" i="1"/>
  <c r="P192" i="1" l="1"/>
  <c r="R192" i="1" s="1"/>
  <c r="J193" i="1"/>
  <c r="L192" i="1"/>
  <c r="P193" i="1" l="1"/>
  <c r="R193" i="1" s="1"/>
  <c r="O193" i="1"/>
  <c r="Q193" i="1" s="1"/>
  <c r="J194" i="1"/>
  <c r="L193" i="1"/>
  <c r="P194" i="1" l="1"/>
  <c r="R194" i="1" s="1"/>
  <c r="O194" i="1"/>
  <c r="Q194" i="1" s="1"/>
  <c r="J195" i="1"/>
  <c r="L194" i="1"/>
  <c r="P195" i="1" l="1"/>
  <c r="R195" i="1" s="1"/>
  <c r="O195" i="1"/>
  <c r="Q195" i="1" s="1"/>
  <c r="J196" i="1"/>
  <c r="L195" i="1"/>
  <c r="P196" i="1" l="1"/>
  <c r="R196" i="1" s="1"/>
  <c r="O196" i="1"/>
  <c r="Q196" i="1" s="1"/>
  <c r="J197" i="1"/>
  <c r="L196" i="1"/>
  <c r="P197" i="1" l="1"/>
  <c r="R197" i="1" s="1"/>
  <c r="O197" i="1"/>
  <c r="J198" i="1"/>
  <c r="L197" i="1"/>
  <c r="P198" i="1" l="1"/>
  <c r="O198" i="1"/>
  <c r="R198" i="1" s="1"/>
  <c r="J199" i="1"/>
  <c r="L198" i="1"/>
  <c r="O199" i="1" l="1"/>
  <c r="Q199" i="1" s="1"/>
  <c r="P199" i="1"/>
  <c r="R199" i="1" s="1"/>
  <c r="J200" i="1"/>
  <c r="L199" i="1"/>
  <c r="P200" i="1" l="1"/>
  <c r="R200" i="1" s="1"/>
  <c r="O200" i="1"/>
  <c r="Q200" i="1" s="1"/>
  <c r="J201" i="1"/>
  <c r="L200" i="1"/>
  <c r="P201" i="1" l="1"/>
  <c r="R201" i="1" s="1"/>
  <c r="O201" i="1"/>
  <c r="Q201" i="1" s="1"/>
  <c r="J202" i="1"/>
  <c r="L201" i="1"/>
  <c r="P202" i="1" l="1"/>
  <c r="R202" i="1" s="1"/>
  <c r="O202" i="1"/>
  <c r="Q202" i="1" s="1"/>
  <c r="J203" i="1"/>
  <c r="L202" i="1"/>
  <c r="P203" i="1" l="1"/>
  <c r="R203" i="1" s="1"/>
  <c r="O203" i="1"/>
  <c r="Q203" i="1" s="1"/>
  <c r="J204" i="1"/>
  <c r="L203" i="1"/>
  <c r="P204" i="1" l="1"/>
  <c r="R204" i="1" s="1"/>
  <c r="O204" i="1"/>
  <c r="J205" i="1"/>
  <c r="L204" i="1"/>
  <c r="P205" i="1" l="1"/>
  <c r="O206" i="1" s="1"/>
  <c r="Q206" i="1" s="1"/>
  <c r="O205" i="1"/>
  <c r="R205" i="1" s="1"/>
  <c r="J206" i="1"/>
  <c r="L205" i="1"/>
  <c r="P206" i="1" l="1"/>
  <c r="R206" i="1" s="1"/>
  <c r="J207" i="1"/>
  <c r="L206" i="1"/>
  <c r="P207" i="1" l="1"/>
  <c r="R207" i="1" s="1"/>
  <c r="O207" i="1"/>
  <c r="Q207" i="1" s="1"/>
  <c r="J208" i="1"/>
  <c r="L207" i="1"/>
  <c r="P208" i="1" l="1"/>
  <c r="R208" i="1" s="1"/>
  <c r="O208" i="1"/>
  <c r="Q208" i="1" s="1"/>
  <c r="J209" i="1"/>
  <c r="L208" i="1"/>
  <c r="P209" i="1" l="1"/>
  <c r="R209" i="1" s="1"/>
  <c r="O209" i="1"/>
  <c r="Q209" i="1" s="1"/>
  <c r="J210" i="1"/>
  <c r="L209" i="1"/>
  <c r="P210" i="1" l="1"/>
  <c r="R210" i="1" s="1"/>
  <c r="O210" i="1"/>
  <c r="Q210" i="1" s="1"/>
  <c r="J211" i="1"/>
  <c r="L210" i="1"/>
  <c r="P211" i="1" l="1"/>
  <c r="R211" i="1" s="1"/>
  <c r="O211" i="1"/>
  <c r="J212" i="1"/>
  <c r="L211" i="1"/>
  <c r="P212" i="1" l="1"/>
  <c r="O213" i="1" s="1"/>
  <c r="Q213" i="1" s="1"/>
  <c r="O212" i="1"/>
  <c r="R212" i="1" s="1"/>
  <c r="J213" i="1"/>
  <c r="L212" i="1"/>
  <c r="P213" i="1" l="1"/>
  <c r="R213" i="1" s="1"/>
  <c r="J214" i="1"/>
  <c r="L213" i="1"/>
  <c r="P214" i="1" l="1"/>
  <c r="R214" i="1" s="1"/>
  <c r="O214" i="1"/>
  <c r="Q214" i="1" s="1"/>
  <c r="J215" i="1"/>
  <c r="L214" i="1"/>
  <c r="P215" i="1" l="1"/>
  <c r="R215" i="1" s="1"/>
  <c r="O215" i="1"/>
  <c r="Q215" i="1" s="1"/>
  <c r="J216" i="1"/>
  <c r="L215" i="1"/>
  <c r="P216" i="1" l="1"/>
  <c r="R216" i="1" s="1"/>
  <c r="O216" i="1"/>
  <c r="Q216" i="1" s="1"/>
  <c r="J217" i="1"/>
  <c r="L216" i="1"/>
  <c r="P217" i="1" l="1"/>
  <c r="R217" i="1" s="1"/>
  <c r="O217" i="1"/>
  <c r="Q217" i="1" s="1"/>
  <c r="J218" i="1"/>
  <c r="L217" i="1"/>
  <c r="P218" i="1" l="1"/>
  <c r="R218" i="1" s="1"/>
  <c r="O218" i="1"/>
  <c r="J219" i="1"/>
  <c r="L218" i="1"/>
  <c r="P219" i="1" l="1"/>
  <c r="O220" i="1" s="1"/>
  <c r="Q220" i="1" s="1"/>
  <c r="O219" i="1"/>
  <c r="R219" i="1" s="1"/>
  <c r="J220" i="1"/>
  <c r="L219" i="1"/>
  <c r="P220" i="1" l="1"/>
  <c r="R220" i="1" s="1"/>
  <c r="J221" i="1"/>
  <c r="L220" i="1"/>
  <c r="P221" i="1" l="1"/>
  <c r="R221" i="1" s="1"/>
  <c r="O221" i="1"/>
  <c r="Q221" i="1" s="1"/>
  <c r="J222" i="1"/>
  <c r="L221" i="1"/>
  <c r="P222" i="1" l="1"/>
  <c r="R222" i="1" s="1"/>
  <c r="O222" i="1"/>
  <c r="Q222" i="1" s="1"/>
  <c r="J223" i="1"/>
  <c r="L222" i="1"/>
  <c r="P223" i="1" l="1"/>
  <c r="R223" i="1" s="1"/>
  <c r="O223" i="1"/>
  <c r="Q223" i="1" s="1"/>
  <c r="J224" i="1"/>
  <c r="L223" i="1"/>
  <c r="P224" i="1" l="1"/>
  <c r="R224" i="1" s="1"/>
  <c r="O224" i="1"/>
  <c r="Q224" i="1" s="1"/>
  <c r="J225" i="1"/>
  <c r="L224" i="1"/>
  <c r="P225" i="1" l="1"/>
  <c r="R225" i="1" s="1"/>
  <c r="O225" i="1"/>
  <c r="J226" i="1"/>
  <c r="L225" i="1"/>
  <c r="P226" i="1" l="1"/>
  <c r="O227" i="1" s="1"/>
  <c r="Q227" i="1" s="1"/>
  <c r="O226" i="1"/>
  <c r="R226" i="1" s="1"/>
  <c r="J227" i="1"/>
  <c r="L226" i="1"/>
  <c r="P227" i="1" l="1"/>
  <c r="R227" i="1" s="1"/>
  <c r="J228" i="1"/>
  <c r="L227" i="1"/>
  <c r="P228" i="1" l="1"/>
  <c r="R228" i="1" s="1"/>
  <c r="O228" i="1"/>
  <c r="Q228" i="1" s="1"/>
  <c r="J229" i="1"/>
  <c r="L228" i="1"/>
  <c r="P229" i="1" l="1"/>
  <c r="R229" i="1" s="1"/>
  <c r="O229" i="1"/>
  <c r="Q229" i="1" s="1"/>
  <c r="J230" i="1"/>
  <c r="L229" i="1"/>
  <c r="P230" i="1" l="1"/>
  <c r="R230" i="1" s="1"/>
  <c r="O230" i="1"/>
  <c r="Q230" i="1" s="1"/>
  <c r="J231" i="1"/>
  <c r="L230" i="1"/>
  <c r="P231" i="1" l="1"/>
  <c r="R231" i="1" s="1"/>
  <c r="O231" i="1"/>
  <c r="Q231" i="1" s="1"/>
  <c r="J232" i="1"/>
  <c r="L231" i="1"/>
  <c r="P232" i="1" l="1"/>
  <c r="R232" i="1" s="1"/>
  <c r="O232" i="1"/>
  <c r="J233" i="1"/>
  <c r="L232" i="1"/>
  <c r="P233" i="1" l="1"/>
  <c r="O234" i="1" s="1"/>
  <c r="Q234" i="1" s="1"/>
  <c r="O233" i="1"/>
  <c r="R233" i="1" s="1"/>
  <c r="J234" i="1"/>
  <c r="L233" i="1"/>
  <c r="P234" i="1" l="1"/>
  <c r="R234" i="1" s="1"/>
  <c r="J235" i="1"/>
  <c r="L234" i="1"/>
  <c r="P235" i="1" l="1"/>
  <c r="R235" i="1" s="1"/>
  <c r="O235" i="1"/>
  <c r="Q235" i="1" s="1"/>
  <c r="J236" i="1"/>
  <c r="L235" i="1"/>
  <c r="P236" i="1" l="1"/>
  <c r="R236" i="1" s="1"/>
  <c r="O236" i="1"/>
  <c r="Q236" i="1" s="1"/>
  <c r="J237" i="1"/>
  <c r="L236" i="1"/>
  <c r="P237" i="1" l="1"/>
  <c r="R237" i="1" s="1"/>
  <c r="O237" i="1"/>
  <c r="Q237" i="1" s="1"/>
  <c r="J238" i="1"/>
  <c r="L237" i="1"/>
  <c r="P238" i="1" l="1"/>
  <c r="R238" i="1" s="1"/>
  <c r="O238" i="1"/>
  <c r="Q238" i="1" s="1"/>
  <c r="J239" i="1"/>
  <c r="L238" i="1"/>
  <c r="P239" i="1" l="1"/>
  <c r="R239" i="1" s="1"/>
  <c r="O239" i="1"/>
  <c r="J240" i="1"/>
  <c r="L239" i="1"/>
  <c r="P240" i="1" l="1"/>
  <c r="O241" i="1" s="1"/>
  <c r="Q241" i="1" s="1"/>
  <c r="O240" i="1"/>
  <c r="J241" i="1"/>
  <c r="L240" i="1"/>
  <c r="R240" i="1" l="1"/>
  <c r="P241" i="1"/>
  <c r="R241" i="1" s="1"/>
  <c r="J242" i="1"/>
  <c r="L241" i="1"/>
  <c r="P242" i="1" l="1"/>
  <c r="R242" i="1" s="1"/>
  <c r="O242" i="1"/>
  <c r="Q242" i="1" s="1"/>
  <c r="J243" i="1"/>
  <c r="L242" i="1"/>
  <c r="P243" i="1" l="1"/>
  <c r="R243" i="1" s="1"/>
  <c r="O243" i="1"/>
  <c r="Q243" i="1" s="1"/>
  <c r="J244" i="1"/>
  <c r="L243" i="1"/>
  <c r="P244" i="1" l="1"/>
  <c r="R244" i="1" s="1"/>
  <c r="O244" i="1"/>
  <c r="Q244" i="1" s="1"/>
  <c r="J245" i="1"/>
  <c r="L244" i="1"/>
  <c r="P245" i="1" l="1"/>
  <c r="R245" i="1" s="1"/>
  <c r="O245" i="1"/>
  <c r="Q245" i="1" s="1"/>
  <c r="J246" i="1"/>
  <c r="L245" i="1"/>
  <c r="P246" i="1" l="1"/>
  <c r="R246" i="1" s="1"/>
  <c r="O246" i="1"/>
  <c r="J247" i="1"/>
  <c r="L246" i="1"/>
  <c r="P247" i="1" l="1"/>
  <c r="O248" i="1" s="1"/>
  <c r="Q248" i="1" s="1"/>
  <c r="O247" i="1"/>
  <c r="R247" i="1" s="1"/>
  <c r="J248" i="1"/>
  <c r="L247" i="1"/>
  <c r="P248" i="1" l="1"/>
  <c r="R248" i="1" s="1"/>
  <c r="J249" i="1"/>
  <c r="L248" i="1"/>
  <c r="P249" i="1" l="1"/>
  <c r="R249" i="1" s="1"/>
  <c r="O249" i="1"/>
  <c r="Q249" i="1" s="1"/>
  <c r="J250" i="1"/>
  <c r="L249" i="1"/>
  <c r="P250" i="1" l="1"/>
  <c r="R250" i="1" s="1"/>
  <c r="O250" i="1"/>
  <c r="Q250" i="1" s="1"/>
  <c r="J251" i="1"/>
  <c r="L250" i="1"/>
  <c r="P251" i="1" l="1"/>
  <c r="R251" i="1" s="1"/>
  <c r="O251" i="1"/>
  <c r="Q251" i="1" s="1"/>
  <c r="J252" i="1"/>
  <c r="L251" i="1"/>
  <c r="P252" i="1" l="1"/>
  <c r="R252" i="1" s="1"/>
  <c r="O252" i="1"/>
  <c r="Q252" i="1" s="1"/>
  <c r="J253" i="1"/>
  <c r="L252" i="1"/>
  <c r="P253" i="1" l="1"/>
  <c r="R253" i="1" s="1"/>
  <c r="O253" i="1"/>
  <c r="J254" i="1"/>
  <c r="L253" i="1"/>
  <c r="P254" i="1" l="1"/>
  <c r="O254" i="1"/>
  <c r="R254" i="1" s="1"/>
  <c r="J255" i="1"/>
  <c r="L254" i="1"/>
  <c r="O255" i="1" l="1"/>
  <c r="Q255" i="1" s="1"/>
  <c r="P255" i="1"/>
  <c r="R255" i="1" s="1"/>
  <c r="J256" i="1"/>
  <c r="L255" i="1"/>
  <c r="P256" i="1" l="1"/>
  <c r="R256" i="1" s="1"/>
  <c r="O256" i="1"/>
  <c r="Q256" i="1" s="1"/>
  <c r="J257" i="1"/>
  <c r="L256" i="1"/>
  <c r="P257" i="1" l="1"/>
  <c r="R257" i="1" s="1"/>
  <c r="O257" i="1"/>
  <c r="Q257" i="1" s="1"/>
  <c r="J258" i="1"/>
  <c r="L257" i="1"/>
  <c r="P258" i="1" l="1"/>
  <c r="R258" i="1" s="1"/>
  <c r="O258" i="1"/>
  <c r="Q258" i="1" s="1"/>
  <c r="J259" i="1"/>
  <c r="L258" i="1"/>
  <c r="P259" i="1" l="1"/>
  <c r="R259" i="1" s="1"/>
  <c r="O259" i="1"/>
  <c r="Q259" i="1" s="1"/>
  <c r="J260" i="1"/>
  <c r="L259" i="1"/>
  <c r="P260" i="1" l="1"/>
  <c r="R260" i="1" s="1"/>
  <c r="O260" i="1"/>
  <c r="J261" i="1"/>
  <c r="L260" i="1"/>
  <c r="P261" i="1" l="1"/>
  <c r="O261" i="1"/>
  <c r="R261" i="1" s="1"/>
  <c r="J262" i="1"/>
  <c r="L261" i="1"/>
  <c r="O262" i="1" l="1"/>
  <c r="Q262" i="1" s="1"/>
  <c r="P262" i="1"/>
  <c r="R262" i="1" s="1"/>
  <c r="J263" i="1"/>
  <c r="L262" i="1"/>
  <c r="P263" i="1" l="1"/>
  <c r="R263" i="1" s="1"/>
  <c r="O263" i="1"/>
  <c r="Q263" i="1" s="1"/>
  <c r="J264" i="1"/>
  <c r="L263" i="1"/>
  <c r="P264" i="1" l="1"/>
  <c r="R264" i="1" s="1"/>
  <c r="O264" i="1"/>
  <c r="Q264" i="1" s="1"/>
  <c r="J265" i="1"/>
  <c r="L264" i="1"/>
  <c r="P265" i="1" l="1"/>
  <c r="R265" i="1" s="1"/>
  <c r="O265" i="1"/>
  <c r="Q265" i="1" s="1"/>
  <c r="J266" i="1"/>
  <c r="L265" i="1"/>
  <c r="P266" i="1" l="1"/>
  <c r="R266" i="1" s="1"/>
  <c r="O266" i="1"/>
  <c r="Q266" i="1" s="1"/>
  <c r="J267" i="1"/>
  <c r="L266" i="1"/>
  <c r="P267" i="1" l="1"/>
  <c r="R267" i="1" s="1"/>
  <c r="O267" i="1"/>
  <c r="J268" i="1"/>
  <c r="L267" i="1"/>
  <c r="P268" i="1" l="1"/>
  <c r="O268" i="1"/>
  <c r="R268" i="1" s="1"/>
  <c r="J269" i="1"/>
  <c r="L268" i="1"/>
  <c r="O269" i="1" l="1"/>
  <c r="Q269" i="1" s="1"/>
  <c r="P269" i="1"/>
  <c r="R269" i="1" s="1"/>
  <c r="J270" i="1"/>
  <c r="L269" i="1"/>
  <c r="P270" i="1" l="1"/>
  <c r="R270" i="1" s="1"/>
  <c r="O270" i="1"/>
  <c r="Q270" i="1" s="1"/>
  <c r="J271" i="1"/>
  <c r="L270" i="1"/>
  <c r="P271" i="1" l="1"/>
  <c r="R271" i="1" s="1"/>
  <c r="O271" i="1"/>
  <c r="Q271" i="1" s="1"/>
  <c r="J272" i="1"/>
  <c r="L271" i="1"/>
  <c r="P272" i="1" l="1"/>
  <c r="R272" i="1" s="1"/>
  <c r="O272" i="1"/>
  <c r="Q272" i="1" s="1"/>
  <c r="J273" i="1"/>
  <c r="L272" i="1"/>
  <c r="P273" i="1" l="1"/>
  <c r="R273" i="1" s="1"/>
  <c r="O273" i="1"/>
  <c r="Q273" i="1" s="1"/>
  <c r="J274" i="1"/>
  <c r="L273" i="1"/>
  <c r="P274" i="1" l="1"/>
  <c r="R274" i="1" s="1"/>
  <c r="O274" i="1"/>
  <c r="J275" i="1"/>
  <c r="L274" i="1"/>
  <c r="P275" i="1" l="1"/>
  <c r="O275" i="1"/>
  <c r="J276" i="1"/>
  <c r="L275" i="1"/>
  <c r="O276" i="1" l="1"/>
  <c r="Q276" i="1" s="1"/>
  <c r="R275" i="1"/>
  <c r="P276" i="1"/>
  <c r="R276" i="1" s="1"/>
  <c r="J277" i="1"/>
  <c r="L276" i="1"/>
  <c r="P277" i="1" l="1"/>
  <c r="R277" i="1" s="1"/>
  <c r="O277" i="1"/>
  <c r="Q277" i="1" s="1"/>
  <c r="J278" i="1"/>
  <c r="L277" i="1"/>
  <c r="P278" i="1" l="1"/>
  <c r="R278" i="1" s="1"/>
  <c r="O278" i="1"/>
  <c r="Q278" i="1" s="1"/>
  <c r="J279" i="1"/>
  <c r="L278" i="1"/>
  <c r="P279" i="1" l="1"/>
  <c r="R279" i="1" s="1"/>
  <c r="O279" i="1"/>
  <c r="Q279" i="1" s="1"/>
  <c r="J280" i="1"/>
  <c r="L279" i="1"/>
  <c r="P280" i="1" l="1"/>
  <c r="R280" i="1" s="1"/>
  <c r="O280" i="1"/>
  <c r="Q280" i="1" s="1"/>
  <c r="J281" i="1"/>
  <c r="L280" i="1"/>
  <c r="P281" i="1" l="1"/>
  <c r="R281" i="1" s="1"/>
  <c r="O281" i="1"/>
  <c r="J282" i="1"/>
  <c r="L281" i="1"/>
  <c r="P282" i="1" l="1"/>
  <c r="O282" i="1"/>
  <c r="J283" i="1"/>
  <c r="L282" i="1"/>
  <c r="R282" i="1" l="1"/>
  <c r="O283" i="1"/>
  <c r="Q283" i="1" s="1"/>
  <c r="P283" i="1"/>
  <c r="R283" i="1" s="1"/>
  <c r="J284" i="1"/>
  <c r="L283" i="1"/>
  <c r="P284" i="1" l="1"/>
  <c r="R284" i="1" s="1"/>
  <c r="O284" i="1"/>
  <c r="Q284" i="1" s="1"/>
  <c r="J285" i="1"/>
  <c r="L284" i="1"/>
  <c r="P285" i="1" l="1"/>
  <c r="R285" i="1" s="1"/>
  <c r="O285" i="1"/>
  <c r="Q285" i="1" s="1"/>
  <c r="J286" i="1"/>
  <c r="L285" i="1"/>
  <c r="P286" i="1" l="1"/>
  <c r="R286" i="1" s="1"/>
  <c r="O286" i="1"/>
  <c r="Q286" i="1" s="1"/>
  <c r="J287" i="1"/>
  <c r="L286" i="1"/>
  <c r="P287" i="1" l="1"/>
  <c r="R287" i="1" s="1"/>
  <c r="O287" i="1"/>
  <c r="Q287" i="1" s="1"/>
  <c r="J288" i="1"/>
  <c r="L287" i="1"/>
  <c r="P288" i="1" l="1"/>
  <c r="R288" i="1" s="1"/>
  <c r="O288" i="1"/>
  <c r="J289" i="1"/>
  <c r="L288" i="1"/>
  <c r="P289" i="1" l="1"/>
  <c r="O289" i="1"/>
  <c r="R289" i="1" s="1"/>
  <c r="J290" i="1"/>
  <c r="L289" i="1"/>
  <c r="O290" i="1" l="1"/>
  <c r="Q290" i="1" s="1"/>
  <c r="P290" i="1"/>
  <c r="R290" i="1" s="1"/>
  <c r="J291" i="1"/>
  <c r="L290" i="1"/>
  <c r="P291" i="1" l="1"/>
  <c r="R291" i="1" s="1"/>
  <c r="O291" i="1"/>
  <c r="Q291" i="1" s="1"/>
  <c r="J292" i="1"/>
  <c r="L291" i="1"/>
  <c r="P292" i="1" l="1"/>
  <c r="R292" i="1" s="1"/>
  <c r="O292" i="1"/>
  <c r="Q292" i="1" s="1"/>
  <c r="J293" i="1"/>
  <c r="L292" i="1"/>
  <c r="P293" i="1" l="1"/>
  <c r="R293" i="1" s="1"/>
  <c r="O293" i="1"/>
  <c r="Q293" i="1" s="1"/>
  <c r="J294" i="1"/>
  <c r="L293" i="1"/>
  <c r="P294" i="1" l="1"/>
  <c r="R294" i="1" s="1"/>
  <c r="O294" i="1"/>
  <c r="Q294" i="1" s="1"/>
  <c r="J295" i="1"/>
  <c r="L294" i="1"/>
  <c r="P295" i="1" l="1"/>
  <c r="R295" i="1" s="1"/>
  <c r="O295" i="1"/>
  <c r="J296" i="1"/>
  <c r="L295" i="1"/>
  <c r="P296" i="1" l="1"/>
  <c r="O297" i="1" s="1"/>
  <c r="Q297" i="1" s="1"/>
  <c r="O296" i="1"/>
  <c r="J297" i="1"/>
  <c r="L296" i="1"/>
  <c r="R296" i="1" l="1"/>
  <c r="P297" i="1"/>
  <c r="R297" i="1" s="1"/>
  <c r="J298" i="1"/>
  <c r="L297" i="1"/>
  <c r="P298" i="1" l="1"/>
  <c r="R298" i="1" s="1"/>
  <c r="O298" i="1"/>
  <c r="Q298" i="1" s="1"/>
  <c r="J299" i="1"/>
  <c r="L298" i="1"/>
  <c r="P299" i="1" l="1"/>
  <c r="R299" i="1" s="1"/>
  <c r="O299" i="1"/>
  <c r="Q299" i="1" s="1"/>
  <c r="J300" i="1"/>
  <c r="L299" i="1"/>
  <c r="P300" i="1" l="1"/>
  <c r="R300" i="1" s="1"/>
  <c r="O300" i="1"/>
  <c r="Q300" i="1" s="1"/>
  <c r="J301" i="1"/>
  <c r="L300" i="1"/>
  <c r="P301" i="1" l="1"/>
  <c r="R301" i="1" s="1"/>
  <c r="O301" i="1"/>
  <c r="Q301" i="1" s="1"/>
  <c r="J302" i="1"/>
  <c r="L301" i="1"/>
  <c r="P302" i="1" l="1"/>
  <c r="R302" i="1" s="1"/>
  <c r="O302" i="1"/>
  <c r="J303" i="1"/>
  <c r="L302" i="1"/>
  <c r="P303" i="1" l="1"/>
  <c r="O304" i="1" s="1"/>
  <c r="Q304" i="1" s="1"/>
  <c r="O303" i="1"/>
  <c r="R303" i="1" s="1"/>
  <c r="J304" i="1"/>
  <c r="L303" i="1"/>
  <c r="P304" i="1" l="1"/>
  <c r="R304" i="1" s="1"/>
  <c r="J305" i="1"/>
  <c r="L304" i="1"/>
  <c r="P305" i="1" l="1"/>
  <c r="R305" i="1" s="1"/>
  <c r="O305" i="1"/>
  <c r="Q305" i="1" s="1"/>
  <c r="J306" i="1"/>
  <c r="L305" i="1"/>
  <c r="P306" i="1" l="1"/>
  <c r="R306" i="1" s="1"/>
  <c r="O306" i="1"/>
  <c r="Q306" i="1" s="1"/>
  <c r="J307" i="1"/>
  <c r="L306" i="1"/>
  <c r="P307" i="1" l="1"/>
  <c r="R307" i="1" s="1"/>
  <c r="O307" i="1"/>
  <c r="Q307" i="1" s="1"/>
  <c r="J308" i="1"/>
  <c r="L307" i="1"/>
  <c r="P308" i="1" l="1"/>
  <c r="R308" i="1" s="1"/>
  <c r="O308" i="1"/>
  <c r="Q308" i="1" s="1"/>
  <c r="J309" i="1"/>
  <c r="L308" i="1"/>
  <c r="P309" i="1" l="1"/>
  <c r="R309" i="1" s="1"/>
  <c r="O309" i="1"/>
  <c r="J310" i="1"/>
  <c r="L309" i="1"/>
  <c r="P310" i="1" l="1"/>
  <c r="O311" i="1" s="1"/>
  <c r="Q311" i="1" s="1"/>
  <c r="O310" i="1"/>
  <c r="R310" i="1" s="1"/>
  <c r="J311" i="1"/>
  <c r="L310" i="1"/>
  <c r="P311" i="1" l="1"/>
  <c r="R311" i="1" s="1"/>
  <c r="J312" i="1"/>
  <c r="L311" i="1"/>
  <c r="P312" i="1" l="1"/>
  <c r="R312" i="1" s="1"/>
  <c r="O312" i="1"/>
  <c r="Q312" i="1" s="1"/>
  <c r="J313" i="1"/>
  <c r="L312" i="1"/>
  <c r="P313" i="1" l="1"/>
  <c r="R313" i="1" s="1"/>
  <c r="O313" i="1"/>
  <c r="Q313" i="1" s="1"/>
  <c r="J314" i="1"/>
  <c r="L313" i="1"/>
  <c r="P314" i="1" l="1"/>
  <c r="R314" i="1" s="1"/>
  <c r="O314" i="1"/>
  <c r="Q314" i="1" s="1"/>
  <c r="J315" i="1"/>
  <c r="L314" i="1"/>
  <c r="P315" i="1" l="1"/>
  <c r="R315" i="1" s="1"/>
  <c r="O315" i="1"/>
  <c r="Q315" i="1" s="1"/>
  <c r="J316" i="1"/>
  <c r="L315" i="1"/>
  <c r="P316" i="1" l="1"/>
  <c r="R316" i="1" s="1"/>
  <c r="O316" i="1"/>
  <c r="J317" i="1"/>
  <c r="L316" i="1"/>
  <c r="P317" i="1" l="1"/>
  <c r="O317" i="1"/>
  <c r="R317" i="1" s="1"/>
  <c r="J318" i="1"/>
  <c r="L317" i="1"/>
  <c r="O318" i="1" l="1"/>
  <c r="Q318" i="1" s="1"/>
  <c r="P318" i="1"/>
  <c r="R318" i="1" s="1"/>
  <c r="J319" i="1"/>
  <c r="L318" i="1"/>
  <c r="P319" i="1" l="1"/>
  <c r="R319" i="1" s="1"/>
  <c r="O319" i="1"/>
  <c r="Q319" i="1" s="1"/>
  <c r="J320" i="1"/>
  <c r="L319" i="1"/>
  <c r="P320" i="1" l="1"/>
  <c r="R320" i="1" s="1"/>
  <c r="O320" i="1"/>
  <c r="Q320" i="1" s="1"/>
  <c r="J321" i="1"/>
  <c r="L320" i="1"/>
  <c r="P321" i="1" l="1"/>
  <c r="R321" i="1" s="1"/>
  <c r="O321" i="1"/>
  <c r="Q321" i="1" s="1"/>
  <c r="J322" i="1"/>
  <c r="L321" i="1"/>
  <c r="P322" i="1" l="1"/>
  <c r="R322" i="1" s="1"/>
  <c r="O322" i="1"/>
  <c r="Q322" i="1" s="1"/>
  <c r="J323" i="1"/>
  <c r="L322" i="1"/>
  <c r="P323" i="1" l="1"/>
  <c r="R323" i="1" s="1"/>
  <c r="O323" i="1"/>
  <c r="J324" i="1"/>
  <c r="L323" i="1"/>
  <c r="P324" i="1" l="1"/>
  <c r="O325" i="1" s="1"/>
  <c r="Q325" i="1" s="1"/>
  <c r="O324" i="1"/>
  <c r="J325" i="1"/>
  <c r="L324" i="1"/>
  <c r="R324" i="1" l="1"/>
  <c r="P325" i="1"/>
  <c r="R325" i="1" s="1"/>
  <c r="J326" i="1"/>
  <c r="L325" i="1"/>
  <c r="P326" i="1" l="1"/>
  <c r="R326" i="1" s="1"/>
  <c r="O326" i="1"/>
  <c r="Q326" i="1" s="1"/>
  <c r="J327" i="1"/>
  <c r="L326" i="1"/>
  <c r="P327" i="1" l="1"/>
  <c r="R327" i="1" s="1"/>
  <c r="O327" i="1"/>
  <c r="Q327" i="1" s="1"/>
  <c r="J328" i="1"/>
  <c r="L327" i="1"/>
  <c r="P328" i="1" l="1"/>
  <c r="R328" i="1" s="1"/>
  <c r="O328" i="1"/>
  <c r="Q328" i="1" s="1"/>
  <c r="J329" i="1"/>
  <c r="L328" i="1"/>
  <c r="P329" i="1" l="1"/>
  <c r="R329" i="1" s="1"/>
  <c r="O329" i="1"/>
  <c r="Q329" i="1" s="1"/>
  <c r="J330" i="1"/>
  <c r="L329" i="1"/>
  <c r="P330" i="1" l="1"/>
  <c r="R330" i="1" s="1"/>
  <c r="O330" i="1"/>
  <c r="J331" i="1"/>
  <c r="L330" i="1"/>
  <c r="P331" i="1" l="1"/>
  <c r="O331" i="1"/>
  <c r="R331" i="1" s="1"/>
  <c r="J332" i="1"/>
  <c r="L331" i="1"/>
  <c r="O332" i="1" l="1"/>
  <c r="Q332" i="1" s="1"/>
  <c r="P332" i="1"/>
  <c r="R332" i="1" s="1"/>
  <c r="J333" i="1"/>
  <c r="L332" i="1"/>
  <c r="P333" i="1" l="1"/>
  <c r="R333" i="1" s="1"/>
  <c r="O333" i="1"/>
  <c r="Q333" i="1" s="1"/>
  <c r="J334" i="1"/>
  <c r="L333" i="1"/>
  <c r="P334" i="1" l="1"/>
  <c r="R334" i="1" s="1"/>
  <c r="O334" i="1"/>
  <c r="Q334" i="1" s="1"/>
  <c r="J335" i="1"/>
  <c r="L334" i="1"/>
  <c r="P335" i="1" l="1"/>
  <c r="R335" i="1" s="1"/>
  <c r="O335" i="1"/>
  <c r="Q335" i="1" s="1"/>
  <c r="J336" i="1"/>
  <c r="L335" i="1"/>
  <c r="P336" i="1" l="1"/>
  <c r="R336" i="1" s="1"/>
  <c r="O336" i="1"/>
  <c r="Q336" i="1" s="1"/>
  <c r="J337" i="1"/>
  <c r="L336" i="1"/>
  <c r="P337" i="1" l="1"/>
  <c r="R337" i="1" s="1"/>
  <c r="O337" i="1"/>
  <c r="J338" i="1"/>
  <c r="L337" i="1"/>
  <c r="P338" i="1" l="1"/>
  <c r="O338" i="1"/>
  <c r="R338" i="1" s="1"/>
  <c r="J339" i="1"/>
  <c r="L338" i="1"/>
  <c r="O339" i="1" l="1"/>
  <c r="Q339" i="1" s="1"/>
  <c r="P339" i="1"/>
  <c r="R339" i="1" s="1"/>
  <c r="J340" i="1"/>
  <c r="L339" i="1"/>
  <c r="P340" i="1" l="1"/>
  <c r="R340" i="1" s="1"/>
  <c r="O340" i="1"/>
  <c r="Q340" i="1" s="1"/>
  <c r="J341" i="1"/>
  <c r="L340" i="1"/>
  <c r="P341" i="1" l="1"/>
  <c r="R341" i="1" s="1"/>
  <c r="O341" i="1"/>
  <c r="Q341" i="1" s="1"/>
  <c r="J342" i="1"/>
  <c r="L341" i="1"/>
  <c r="P342" i="1" l="1"/>
  <c r="R342" i="1" s="1"/>
  <c r="O342" i="1"/>
  <c r="Q342" i="1" s="1"/>
  <c r="J343" i="1"/>
  <c r="L342" i="1"/>
  <c r="P343" i="1" l="1"/>
  <c r="R343" i="1" s="1"/>
  <c r="O343" i="1"/>
  <c r="Q343" i="1" s="1"/>
  <c r="J344" i="1"/>
  <c r="L343" i="1"/>
  <c r="P344" i="1" l="1"/>
  <c r="R344" i="1" s="1"/>
  <c r="O344" i="1"/>
  <c r="J345" i="1"/>
  <c r="L344" i="1"/>
  <c r="P345" i="1" l="1"/>
  <c r="O345" i="1"/>
  <c r="R345" i="1" s="1"/>
  <c r="J346" i="1"/>
  <c r="L345" i="1"/>
  <c r="O346" i="1" l="1"/>
  <c r="Q346" i="1" s="1"/>
  <c r="P346" i="1"/>
  <c r="R346" i="1" s="1"/>
  <c r="J347" i="1"/>
  <c r="L346" i="1"/>
  <c r="P347" i="1" l="1"/>
  <c r="R347" i="1" s="1"/>
  <c r="O347" i="1"/>
  <c r="Q347" i="1" s="1"/>
  <c r="J348" i="1"/>
  <c r="L347" i="1"/>
  <c r="P348" i="1" l="1"/>
  <c r="R348" i="1" s="1"/>
  <c r="O348" i="1"/>
  <c r="Q348" i="1" s="1"/>
  <c r="J349" i="1"/>
  <c r="L348" i="1"/>
  <c r="P349" i="1" l="1"/>
  <c r="R349" i="1" s="1"/>
  <c r="O349" i="1"/>
  <c r="Q349" i="1" s="1"/>
  <c r="J350" i="1"/>
  <c r="L349" i="1"/>
  <c r="P350" i="1" l="1"/>
  <c r="R350" i="1" s="1"/>
  <c r="O350" i="1"/>
  <c r="Q350" i="1" s="1"/>
  <c r="J351" i="1"/>
  <c r="L350" i="1"/>
  <c r="P351" i="1" l="1"/>
  <c r="R351" i="1" s="1"/>
  <c r="O351" i="1"/>
  <c r="J352" i="1"/>
  <c r="L351" i="1"/>
  <c r="P352" i="1" l="1"/>
  <c r="O352" i="1"/>
  <c r="R352" i="1" s="1"/>
  <c r="J353" i="1"/>
  <c r="L352" i="1"/>
  <c r="O353" i="1" l="1"/>
  <c r="Q353" i="1" s="1"/>
  <c r="P353" i="1"/>
  <c r="R353" i="1" s="1"/>
  <c r="J354" i="1"/>
  <c r="L353" i="1"/>
  <c r="P354" i="1" l="1"/>
  <c r="R354" i="1" s="1"/>
  <c r="O354" i="1"/>
  <c r="Q354" i="1" s="1"/>
  <c r="J355" i="1"/>
  <c r="L354" i="1"/>
  <c r="P355" i="1" l="1"/>
  <c r="R355" i="1" s="1"/>
  <c r="O355" i="1"/>
  <c r="Q355" i="1" s="1"/>
  <c r="J356" i="1"/>
  <c r="L355" i="1"/>
  <c r="P356" i="1" l="1"/>
  <c r="R356" i="1" s="1"/>
  <c r="O356" i="1"/>
  <c r="Q356" i="1" s="1"/>
  <c r="J357" i="1"/>
  <c r="L356" i="1"/>
  <c r="P357" i="1" l="1"/>
  <c r="R357" i="1" s="1"/>
  <c r="O357" i="1"/>
  <c r="Q357" i="1" s="1"/>
  <c r="J358" i="1"/>
  <c r="L357" i="1"/>
  <c r="P358" i="1" l="1"/>
  <c r="R358" i="1" s="1"/>
  <c r="O358" i="1"/>
  <c r="J359" i="1"/>
  <c r="L358" i="1"/>
  <c r="P359" i="1" l="1"/>
  <c r="O360" i="1" s="1"/>
  <c r="Q360" i="1" s="1"/>
  <c r="O359" i="1"/>
  <c r="R359" i="1" s="1"/>
  <c r="J360" i="1"/>
  <c r="L359" i="1"/>
  <c r="P360" i="1" l="1"/>
  <c r="R360" i="1" s="1"/>
  <c r="J361" i="1"/>
  <c r="L360" i="1"/>
  <c r="P361" i="1" l="1"/>
  <c r="R361" i="1" s="1"/>
  <c r="O361" i="1"/>
  <c r="Q361" i="1" s="1"/>
  <c r="J362" i="1"/>
  <c r="L361" i="1"/>
  <c r="P362" i="1" l="1"/>
  <c r="R362" i="1" s="1"/>
  <c r="O362" i="1"/>
  <c r="Q362" i="1" s="1"/>
  <c r="J363" i="1"/>
  <c r="L362" i="1"/>
  <c r="P363" i="1" l="1"/>
  <c r="R363" i="1" s="1"/>
  <c r="O363" i="1"/>
  <c r="Q363" i="1" s="1"/>
  <c r="J364" i="1"/>
  <c r="L363" i="1"/>
  <c r="P364" i="1" l="1"/>
  <c r="R364" i="1" s="1"/>
  <c r="O364" i="1"/>
  <c r="Q364" i="1" s="1"/>
  <c r="J365" i="1"/>
  <c r="L364" i="1"/>
  <c r="P365" i="1" l="1"/>
  <c r="R365" i="1" s="1"/>
  <c r="O365" i="1"/>
  <c r="J366" i="1"/>
  <c r="L365" i="1"/>
  <c r="P366" i="1" l="1"/>
  <c r="O367" i="1" s="1"/>
  <c r="Q367" i="1" s="1"/>
  <c r="O366" i="1"/>
  <c r="R366" i="1" s="1"/>
  <c r="J367" i="1"/>
  <c r="L366" i="1"/>
  <c r="P367" i="1" l="1"/>
  <c r="R367" i="1" s="1"/>
  <c r="J368" i="1"/>
  <c r="L367" i="1"/>
  <c r="P368" i="1" l="1"/>
  <c r="R368" i="1" s="1"/>
  <c r="O368" i="1"/>
  <c r="Q368" i="1" s="1"/>
  <c r="J369" i="1"/>
  <c r="L368" i="1"/>
  <c r="P369" i="1" l="1"/>
  <c r="R369" i="1" s="1"/>
  <c r="O369" i="1"/>
  <c r="Q369" i="1" s="1"/>
  <c r="J370" i="1"/>
  <c r="L369" i="1"/>
  <c r="P370" i="1" l="1"/>
  <c r="R370" i="1" s="1"/>
  <c r="O370" i="1"/>
  <c r="Q370" i="1" s="1"/>
  <c r="J371" i="1"/>
  <c r="L370" i="1"/>
  <c r="P371" i="1" l="1"/>
  <c r="R371" i="1" s="1"/>
  <c r="O371" i="1"/>
  <c r="Q371" i="1" s="1"/>
  <c r="J372" i="1"/>
  <c r="L371" i="1"/>
  <c r="P372" i="1" l="1"/>
  <c r="R372" i="1" s="1"/>
  <c r="O372" i="1"/>
  <c r="J373" i="1"/>
  <c r="L372" i="1"/>
  <c r="P373" i="1" l="1"/>
  <c r="O374" i="1" s="1"/>
  <c r="Q374" i="1" s="1"/>
  <c r="O373" i="1"/>
  <c r="R373" i="1" s="1"/>
  <c r="J374" i="1"/>
  <c r="L373" i="1"/>
  <c r="P374" i="1" l="1"/>
  <c r="R374" i="1" s="1"/>
  <c r="J375" i="1"/>
  <c r="L374" i="1"/>
  <c r="P375" i="1" l="1"/>
  <c r="R375" i="1" s="1"/>
  <c r="O375" i="1"/>
  <c r="Q375" i="1" s="1"/>
  <c r="J376" i="1"/>
  <c r="L375" i="1"/>
  <c r="P376" i="1" l="1"/>
  <c r="R376" i="1" s="1"/>
  <c r="O376" i="1"/>
  <c r="Q376" i="1" s="1"/>
  <c r="J377" i="1"/>
  <c r="L376" i="1"/>
  <c r="P377" i="1" l="1"/>
  <c r="R377" i="1" s="1"/>
  <c r="O377" i="1"/>
  <c r="Q377" i="1" s="1"/>
  <c r="J378" i="1"/>
  <c r="L377" i="1"/>
  <c r="P378" i="1" l="1"/>
  <c r="R378" i="1" s="1"/>
  <c r="O378" i="1"/>
  <c r="Q378" i="1" s="1"/>
  <c r="J379" i="1"/>
  <c r="L378" i="1"/>
  <c r="P379" i="1" l="1"/>
  <c r="R379" i="1" s="1"/>
  <c r="O379" i="1"/>
  <c r="J380" i="1"/>
  <c r="L379" i="1"/>
  <c r="P380" i="1" l="1"/>
  <c r="O381" i="1" s="1"/>
  <c r="Q381" i="1" s="1"/>
  <c r="O380" i="1"/>
  <c r="R380" i="1" s="1"/>
  <c r="J381" i="1"/>
  <c r="L380" i="1"/>
  <c r="P381" i="1" l="1"/>
  <c r="R381" i="1" s="1"/>
  <c r="J382" i="1"/>
  <c r="L381" i="1"/>
  <c r="P382" i="1" l="1"/>
  <c r="R382" i="1" s="1"/>
  <c r="O382" i="1"/>
  <c r="Q382" i="1" s="1"/>
  <c r="J383" i="1"/>
  <c r="L382" i="1"/>
  <c r="P383" i="1" l="1"/>
  <c r="R383" i="1" s="1"/>
  <c r="O383" i="1"/>
  <c r="Q383" i="1" s="1"/>
  <c r="J384" i="1"/>
  <c r="L383" i="1"/>
  <c r="P384" i="1" l="1"/>
  <c r="R384" i="1" s="1"/>
  <c r="O384" i="1"/>
  <c r="Q384" i="1" s="1"/>
  <c r="J385" i="1"/>
  <c r="L384" i="1"/>
  <c r="P385" i="1" l="1"/>
  <c r="R385" i="1" s="1"/>
  <c r="O385" i="1"/>
  <c r="Q385" i="1" s="1"/>
  <c r="J386" i="1"/>
  <c r="L385" i="1"/>
  <c r="P386" i="1" l="1"/>
  <c r="R386" i="1" s="1"/>
  <c r="O386" i="1"/>
  <c r="J387" i="1"/>
  <c r="L386" i="1"/>
  <c r="P387" i="1" l="1"/>
  <c r="O388" i="1" s="1"/>
  <c r="Q388" i="1" s="1"/>
  <c r="O387" i="1"/>
  <c r="R387" i="1" s="1"/>
  <c r="J388" i="1"/>
  <c r="L387" i="1"/>
  <c r="P388" i="1" l="1"/>
  <c r="R388" i="1" s="1"/>
  <c r="J389" i="1"/>
  <c r="L388" i="1"/>
  <c r="P389" i="1" l="1"/>
  <c r="R389" i="1" s="1"/>
  <c r="O389" i="1"/>
  <c r="Q389" i="1" s="1"/>
  <c r="J390" i="1"/>
  <c r="L389" i="1"/>
  <c r="P390" i="1" l="1"/>
  <c r="R390" i="1" s="1"/>
  <c r="O390" i="1"/>
  <c r="Q390" i="1" s="1"/>
  <c r="J391" i="1"/>
  <c r="L390" i="1"/>
  <c r="P391" i="1" l="1"/>
  <c r="R391" i="1" s="1"/>
  <c r="O391" i="1"/>
  <c r="Q391" i="1" s="1"/>
  <c r="J392" i="1"/>
  <c r="L391" i="1"/>
  <c r="P392" i="1" l="1"/>
  <c r="R392" i="1" s="1"/>
  <c r="O392" i="1"/>
  <c r="Q392" i="1" s="1"/>
  <c r="J393" i="1"/>
  <c r="L392" i="1"/>
  <c r="P393" i="1" l="1"/>
  <c r="R393" i="1" s="1"/>
  <c r="O393" i="1"/>
  <c r="J394" i="1"/>
  <c r="L393" i="1"/>
  <c r="P394" i="1" l="1"/>
  <c r="O395" i="1" s="1"/>
  <c r="Q395" i="1" s="1"/>
  <c r="O394" i="1"/>
  <c r="R394" i="1" s="1"/>
  <c r="J395" i="1"/>
  <c r="L394" i="1"/>
  <c r="P395" i="1" l="1"/>
  <c r="R395" i="1" s="1"/>
  <c r="J396" i="1"/>
  <c r="L395" i="1"/>
  <c r="P396" i="1" l="1"/>
  <c r="R396" i="1" s="1"/>
  <c r="O396" i="1"/>
  <c r="Q396" i="1" s="1"/>
  <c r="J397" i="1"/>
  <c r="L396" i="1"/>
  <c r="P397" i="1" l="1"/>
  <c r="R397" i="1" s="1"/>
  <c r="O397" i="1"/>
  <c r="Q397" i="1" s="1"/>
  <c r="J398" i="1"/>
  <c r="L397" i="1"/>
  <c r="P398" i="1" l="1"/>
  <c r="R398" i="1" s="1"/>
  <c r="O398" i="1"/>
  <c r="Q398" i="1" s="1"/>
  <c r="J399" i="1"/>
  <c r="L398" i="1"/>
  <c r="P399" i="1" l="1"/>
  <c r="R399" i="1" s="1"/>
  <c r="O399" i="1"/>
  <c r="Q399" i="1" s="1"/>
  <c r="J400" i="1"/>
  <c r="L399" i="1"/>
  <c r="P400" i="1" l="1"/>
  <c r="R400" i="1" s="1"/>
  <c r="O400" i="1"/>
  <c r="J401" i="1"/>
  <c r="L400" i="1"/>
  <c r="P401" i="1" l="1"/>
  <c r="O402" i="1" s="1"/>
  <c r="Q402" i="1" s="1"/>
  <c r="O401" i="1"/>
  <c r="R401" i="1" s="1"/>
  <c r="J402" i="1"/>
  <c r="L401" i="1"/>
  <c r="P402" i="1" l="1"/>
  <c r="R402" i="1" s="1"/>
  <c r="J403" i="1"/>
  <c r="L402" i="1"/>
  <c r="P403" i="1" l="1"/>
  <c r="R403" i="1" s="1"/>
  <c r="O403" i="1"/>
  <c r="Q403" i="1" s="1"/>
  <c r="J404" i="1"/>
  <c r="L403" i="1"/>
  <c r="P404" i="1" l="1"/>
  <c r="R404" i="1" s="1"/>
  <c r="O404" i="1"/>
  <c r="Q404" i="1" s="1"/>
  <c r="J405" i="1"/>
  <c r="L404" i="1"/>
  <c r="P405" i="1" l="1"/>
  <c r="R405" i="1" s="1"/>
  <c r="O405" i="1"/>
  <c r="Q405" i="1" s="1"/>
  <c r="J406" i="1"/>
  <c r="L405" i="1"/>
  <c r="P406" i="1" l="1"/>
  <c r="R406" i="1" s="1"/>
  <c r="O406" i="1"/>
  <c r="Q406" i="1" s="1"/>
  <c r="J407" i="1"/>
  <c r="L406" i="1"/>
  <c r="P407" i="1" l="1"/>
  <c r="R407" i="1" s="1"/>
  <c r="O407" i="1"/>
  <c r="J408" i="1"/>
  <c r="L407" i="1"/>
  <c r="P408" i="1" l="1"/>
  <c r="O408" i="1"/>
  <c r="R408" i="1" s="1"/>
  <c r="J409" i="1"/>
  <c r="L408" i="1"/>
  <c r="O409" i="1" l="1"/>
  <c r="Q409" i="1" s="1"/>
  <c r="P409" i="1"/>
  <c r="R409" i="1" s="1"/>
  <c r="J410" i="1"/>
  <c r="L409" i="1"/>
  <c r="P410" i="1" l="1"/>
  <c r="R410" i="1" s="1"/>
  <c r="O410" i="1"/>
  <c r="Q410" i="1" s="1"/>
  <c r="J411" i="1"/>
  <c r="L410" i="1"/>
  <c r="P411" i="1" l="1"/>
  <c r="R411" i="1" s="1"/>
  <c r="O411" i="1"/>
  <c r="Q411" i="1" s="1"/>
  <c r="J412" i="1"/>
  <c r="L411" i="1"/>
  <c r="P412" i="1" l="1"/>
  <c r="R412" i="1" s="1"/>
  <c r="O412" i="1"/>
  <c r="Q412" i="1" s="1"/>
  <c r="J413" i="1"/>
  <c r="L412" i="1"/>
  <c r="P413" i="1" l="1"/>
  <c r="R413" i="1" s="1"/>
  <c r="O413" i="1"/>
  <c r="Q413" i="1" s="1"/>
  <c r="J414" i="1"/>
  <c r="L413" i="1"/>
  <c r="P414" i="1" l="1"/>
  <c r="R414" i="1" s="1"/>
  <c r="O414" i="1"/>
  <c r="J415" i="1"/>
  <c r="L414" i="1"/>
  <c r="P415" i="1" l="1"/>
  <c r="O415" i="1"/>
  <c r="R415" i="1" s="1"/>
  <c r="J416" i="1"/>
  <c r="L415" i="1"/>
  <c r="O416" i="1" l="1"/>
  <c r="Q416" i="1" s="1"/>
  <c r="P416" i="1"/>
  <c r="R416" i="1" s="1"/>
  <c r="J417" i="1"/>
  <c r="L416" i="1"/>
  <c r="P417" i="1" l="1"/>
  <c r="R417" i="1" s="1"/>
  <c r="O417" i="1"/>
  <c r="Q417" i="1" s="1"/>
  <c r="J418" i="1"/>
  <c r="L417" i="1"/>
  <c r="P418" i="1" l="1"/>
  <c r="R418" i="1" s="1"/>
  <c r="O418" i="1"/>
  <c r="Q418" i="1" s="1"/>
  <c r="J419" i="1"/>
  <c r="L418" i="1"/>
  <c r="P419" i="1" l="1"/>
  <c r="R419" i="1" s="1"/>
  <c r="O419" i="1"/>
  <c r="Q419" i="1" s="1"/>
  <c r="J420" i="1"/>
  <c r="L419" i="1"/>
  <c r="P420" i="1" l="1"/>
  <c r="R420" i="1" s="1"/>
  <c r="O420" i="1"/>
  <c r="Q420" i="1" s="1"/>
  <c r="J421" i="1"/>
  <c r="L420" i="1"/>
  <c r="P421" i="1" l="1"/>
  <c r="R421" i="1" s="1"/>
  <c r="O421" i="1"/>
  <c r="J422" i="1"/>
  <c r="L421" i="1"/>
  <c r="P422" i="1" l="1"/>
  <c r="O422" i="1"/>
  <c r="R422" i="1" s="1"/>
  <c r="J423" i="1"/>
  <c r="L422" i="1"/>
  <c r="O423" i="1" l="1"/>
  <c r="Q423" i="1" s="1"/>
  <c r="P423" i="1"/>
  <c r="R423" i="1" s="1"/>
  <c r="J424" i="1"/>
  <c r="L423" i="1"/>
  <c r="P424" i="1" l="1"/>
  <c r="R424" i="1" s="1"/>
  <c r="O424" i="1"/>
  <c r="Q424" i="1" s="1"/>
  <c r="J425" i="1"/>
  <c r="L424" i="1"/>
  <c r="P425" i="1" l="1"/>
  <c r="R425" i="1" s="1"/>
  <c r="O425" i="1"/>
  <c r="Q425" i="1" s="1"/>
  <c r="J426" i="1"/>
  <c r="L425" i="1"/>
  <c r="P426" i="1" l="1"/>
  <c r="R426" i="1" s="1"/>
  <c r="O426" i="1"/>
  <c r="Q426" i="1" s="1"/>
  <c r="J427" i="1"/>
  <c r="L426" i="1"/>
  <c r="P427" i="1" l="1"/>
  <c r="R427" i="1" s="1"/>
  <c r="O427" i="1"/>
  <c r="Q427" i="1" s="1"/>
  <c r="J428" i="1"/>
  <c r="L427" i="1"/>
  <c r="P428" i="1" l="1"/>
  <c r="R428" i="1" s="1"/>
  <c r="O428" i="1"/>
  <c r="J429" i="1"/>
  <c r="L428" i="1"/>
  <c r="P429" i="1" l="1"/>
  <c r="O429" i="1"/>
  <c r="R429" i="1" s="1"/>
  <c r="J430" i="1"/>
  <c r="L429" i="1"/>
  <c r="O430" i="1" l="1"/>
  <c r="Q430" i="1" s="1"/>
  <c r="P430" i="1"/>
  <c r="R430" i="1" s="1"/>
  <c r="J431" i="1"/>
  <c r="L430" i="1"/>
  <c r="P431" i="1" l="1"/>
  <c r="R431" i="1" s="1"/>
  <c r="O431" i="1"/>
  <c r="Q431" i="1" s="1"/>
  <c r="J432" i="1"/>
  <c r="L431" i="1"/>
  <c r="P432" i="1" l="1"/>
  <c r="R432" i="1" s="1"/>
  <c r="O432" i="1"/>
  <c r="Q432" i="1" s="1"/>
  <c r="J433" i="1"/>
  <c r="L432" i="1"/>
  <c r="P433" i="1" l="1"/>
  <c r="R433" i="1" s="1"/>
  <c r="O433" i="1"/>
  <c r="Q433" i="1" s="1"/>
  <c r="J434" i="1"/>
  <c r="L433" i="1"/>
  <c r="P434" i="1" l="1"/>
  <c r="R434" i="1" s="1"/>
  <c r="O434" i="1"/>
  <c r="Q434" i="1" s="1"/>
  <c r="J435" i="1"/>
  <c r="L434" i="1"/>
  <c r="P435" i="1" l="1"/>
  <c r="R435" i="1" s="1"/>
  <c r="O435" i="1"/>
  <c r="J436" i="1"/>
  <c r="L435" i="1"/>
  <c r="P436" i="1" l="1"/>
  <c r="O436" i="1"/>
  <c r="R436" i="1" s="1"/>
  <c r="J437" i="1"/>
  <c r="L436" i="1"/>
  <c r="O437" i="1" l="1"/>
  <c r="Q437" i="1" s="1"/>
  <c r="P437" i="1"/>
  <c r="R437" i="1" s="1"/>
  <c r="J438" i="1"/>
  <c r="L437" i="1"/>
  <c r="P438" i="1" l="1"/>
  <c r="R438" i="1" s="1"/>
  <c r="O438" i="1"/>
  <c r="Q438" i="1" s="1"/>
  <c r="J439" i="1"/>
  <c r="L438" i="1"/>
  <c r="P439" i="1" l="1"/>
  <c r="R439" i="1" s="1"/>
  <c r="O439" i="1"/>
  <c r="Q439" i="1" s="1"/>
  <c r="J440" i="1"/>
  <c r="L439" i="1"/>
  <c r="P440" i="1" l="1"/>
  <c r="R440" i="1" s="1"/>
  <c r="O440" i="1"/>
  <c r="Q440" i="1" s="1"/>
  <c r="J441" i="1"/>
  <c r="L440" i="1"/>
  <c r="P441" i="1" l="1"/>
  <c r="R441" i="1" s="1"/>
  <c r="O441" i="1"/>
  <c r="Q441" i="1" s="1"/>
  <c r="J442" i="1"/>
  <c r="L441" i="1"/>
  <c r="P442" i="1" l="1"/>
  <c r="R442" i="1" s="1"/>
  <c r="O442" i="1"/>
  <c r="J443" i="1"/>
  <c r="L442" i="1"/>
  <c r="P443" i="1" l="1"/>
  <c r="O444" i="1" s="1"/>
  <c r="Q444" i="1" s="1"/>
  <c r="O443" i="1"/>
  <c r="R443" i="1" s="1"/>
  <c r="J444" i="1"/>
  <c r="L443" i="1"/>
  <c r="P444" i="1" l="1"/>
  <c r="R444" i="1" s="1"/>
  <c r="J445" i="1"/>
  <c r="L444" i="1"/>
  <c r="P445" i="1" l="1"/>
  <c r="R445" i="1" s="1"/>
  <c r="O445" i="1"/>
  <c r="Q445" i="1" s="1"/>
  <c r="J446" i="1"/>
  <c r="L445" i="1"/>
  <c r="P446" i="1" l="1"/>
  <c r="R446" i="1" s="1"/>
  <c r="O446" i="1"/>
  <c r="Q446" i="1" s="1"/>
  <c r="J447" i="1"/>
  <c r="L446" i="1"/>
  <c r="P447" i="1" l="1"/>
  <c r="R447" i="1" s="1"/>
  <c r="O447" i="1"/>
  <c r="Q447" i="1" s="1"/>
  <c r="J448" i="1"/>
  <c r="L447" i="1"/>
  <c r="P448" i="1" l="1"/>
  <c r="R448" i="1" s="1"/>
  <c r="O448" i="1"/>
  <c r="Q448" i="1" s="1"/>
  <c r="J449" i="1"/>
  <c r="L448" i="1"/>
  <c r="P449" i="1" l="1"/>
  <c r="R449" i="1" s="1"/>
  <c r="O449" i="1"/>
  <c r="J450" i="1"/>
  <c r="L449" i="1"/>
  <c r="P450" i="1" l="1"/>
  <c r="O450" i="1"/>
  <c r="R450" i="1" s="1"/>
  <c r="J451" i="1"/>
  <c r="L450" i="1"/>
  <c r="O451" i="1" l="1"/>
  <c r="Q451" i="1" s="1"/>
  <c r="P451" i="1"/>
  <c r="R451" i="1" s="1"/>
  <c r="J452" i="1"/>
  <c r="L451" i="1"/>
  <c r="P452" i="1" l="1"/>
  <c r="R452" i="1" s="1"/>
  <c r="O452" i="1"/>
  <c r="Q452" i="1" s="1"/>
  <c r="J453" i="1"/>
  <c r="L452" i="1"/>
  <c r="P453" i="1" l="1"/>
  <c r="R453" i="1" s="1"/>
  <c r="O453" i="1"/>
  <c r="Q453" i="1" s="1"/>
  <c r="J454" i="1"/>
  <c r="L453" i="1"/>
  <c r="P454" i="1" l="1"/>
  <c r="R454" i="1" s="1"/>
  <c r="O454" i="1"/>
  <c r="Q454" i="1" s="1"/>
  <c r="J455" i="1"/>
  <c r="L454" i="1"/>
  <c r="P455" i="1" l="1"/>
  <c r="R455" i="1" s="1"/>
  <c r="O455" i="1"/>
  <c r="Q455" i="1" s="1"/>
  <c r="J456" i="1"/>
  <c r="L455" i="1"/>
  <c r="P456" i="1" l="1"/>
  <c r="R456" i="1" s="1"/>
  <c r="O456" i="1"/>
  <c r="J457" i="1"/>
  <c r="L456" i="1"/>
  <c r="P457" i="1" l="1"/>
  <c r="O457" i="1"/>
  <c r="R457" i="1" s="1"/>
  <c r="J458" i="1"/>
  <c r="L457" i="1"/>
  <c r="O458" i="1" l="1"/>
  <c r="Q458" i="1" s="1"/>
  <c r="P458" i="1"/>
  <c r="R458" i="1" s="1"/>
  <c r="J459" i="1"/>
  <c r="L458" i="1"/>
  <c r="P459" i="1" l="1"/>
  <c r="R459" i="1" s="1"/>
  <c r="O459" i="1"/>
  <c r="Q459" i="1" s="1"/>
  <c r="J460" i="1"/>
  <c r="L459" i="1"/>
  <c r="P460" i="1" l="1"/>
  <c r="R460" i="1" s="1"/>
  <c r="O460" i="1"/>
  <c r="Q460" i="1" s="1"/>
  <c r="J461" i="1"/>
  <c r="L460" i="1"/>
  <c r="P461" i="1" l="1"/>
  <c r="R461" i="1" s="1"/>
  <c r="O461" i="1"/>
  <c r="Q461" i="1" s="1"/>
  <c r="J462" i="1"/>
  <c r="L461" i="1"/>
  <c r="P462" i="1" l="1"/>
  <c r="R462" i="1" s="1"/>
  <c r="O462" i="1"/>
  <c r="Q462" i="1" s="1"/>
  <c r="J463" i="1"/>
  <c r="L462" i="1"/>
  <c r="P463" i="1" l="1"/>
  <c r="R463" i="1" s="1"/>
  <c r="O463" i="1"/>
  <c r="J464" i="1"/>
  <c r="L463" i="1"/>
  <c r="P464" i="1" l="1"/>
  <c r="O464" i="1"/>
  <c r="J465" i="1"/>
  <c r="L464" i="1"/>
  <c r="O465" i="1" l="1"/>
  <c r="Q465" i="1" s="1"/>
  <c r="R464" i="1"/>
  <c r="P465" i="1"/>
  <c r="R465" i="1" s="1"/>
  <c r="J466" i="1"/>
  <c r="L465" i="1"/>
  <c r="P466" i="1" l="1"/>
  <c r="R466" i="1" s="1"/>
  <c r="O466" i="1"/>
  <c r="Q466" i="1" s="1"/>
  <c r="J467" i="1"/>
  <c r="L466" i="1"/>
  <c r="P467" i="1" l="1"/>
  <c r="R467" i="1" s="1"/>
  <c r="O467" i="1"/>
  <c r="Q467" i="1" s="1"/>
  <c r="J468" i="1"/>
  <c r="L467" i="1"/>
  <c r="P468" i="1" l="1"/>
  <c r="R468" i="1" s="1"/>
  <c r="O468" i="1"/>
  <c r="Q468" i="1" s="1"/>
  <c r="J469" i="1"/>
  <c r="L468" i="1"/>
  <c r="P469" i="1" l="1"/>
  <c r="R469" i="1" s="1"/>
  <c r="O469" i="1"/>
  <c r="Q469" i="1" s="1"/>
  <c r="J470" i="1"/>
  <c r="L469" i="1"/>
  <c r="P470" i="1" l="1"/>
  <c r="R470" i="1" s="1"/>
  <c r="O470" i="1"/>
  <c r="J471" i="1"/>
  <c r="L470" i="1"/>
  <c r="P471" i="1" l="1"/>
  <c r="O472" i="1" s="1"/>
  <c r="Q472" i="1" s="1"/>
  <c r="O471" i="1"/>
  <c r="R471" i="1" s="1"/>
  <c r="J472" i="1"/>
  <c r="L471" i="1"/>
  <c r="P472" i="1" l="1"/>
  <c r="R472" i="1" s="1"/>
  <c r="J473" i="1"/>
  <c r="L472" i="1"/>
  <c r="P473" i="1" l="1"/>
  <c r="R473" i="1" s="1"/>
  <c r="O473" i="1"/>
  <c r="Q473" i="1" s="1"/>
  <c r="J474" i="1"/>
  <c r="L473" i="1"/>
  <c r="P474" i="1" l="1"/>
  <c r="R474" i="1" s="1"/>
  <c r="O474" i="1"/>
  <c r="Q474" i="1" s="1"/>
  <c r="J475" i="1"/>
  <c r="L474" i="1"/>
  <c r="P475" i="1" l="1"/>
  <c r="R475" i="1" s="1"/>
  <c r="O475" i="1"/>
  <c r="Q475" i="1" s="1"/>
  <c r="J476" i="1"/>
  <c r="L475" i="1"/>
  <c r="P476" i="1" l="1"/>
  <c r="R476" i="1" s="1"/>
  <c r="O476" i="1"/>
  <c r="Q476" i="1" s="1"/>
  <c r="J477" i="1"/>
  <c r="L476" i="1"/>
  <c r="P477" i="1" l="1"/>
  <c r="R477" i="1" s="1"/>
  <c r="O477" i="1"/>
  <c r="J478" i="1"/>
  <c r="L477" i="1"/>
  <c r="P478" i="1" l="1"/>
  <c r="O478" i="1"/>
  <c r="R478" i="1" s="1"/>
  <c r="J479" i="1"/>
  <c r="L478" i="1"/>
  <c r="O479" i="1" l="1"/>
  <c r="Q479" i="1" s="1"/>
  <c r="P479" i="1"/>
  <c r="R479" i="1" s="1"/>
  <c r="J480" i="1"/>
  <c r="L479" i="1"/>
  <c r="P480" i="1" l="1"/>
  <c r="R480" i="1" s="1"/>
  <c r="O480" i="1"/>
  <c r="Q480" i="1" s="1"/>
  <c r="J481" i="1"/>
  <c r="L480" i="1"/>
  <c r="P481" i="1" l="1"/>
  <c r="R481" i="1" s="1"/>
  <c r="O481" i="1"/>
  <c r="Q481" i="1" s="1"/>
  <c r="J482" i="1"/>
  <c r="L481" i="1"/>
  <c r="P482" i="1" l="1"/>
  <c r="R482" i="1" s="1"/>
  <c r="O482" i="1"/>
  <c r="Q482" i="1" s="1"/>
  <c r="J483" i="1"/>
  <c r="L482" i="1"/>
  <c r="P483" i="1" l="1"/>
  <c r="R483" i="1" s="1"/>
  <c r="O483" i="1"/>
  <c r="Q483" i="1" s="1"/>
  <c r="J484" i="1"/>
  <c r="L483" i="1"/>
  <c r="P484" i="1" l="1"/>
  <c r="R484" i="1" s="1"/>
  <c r="O484" i="1"/>
  <c r="J485" i="1"/>
  <c r="L484" i="1"/>
  <c r="P485" i="1" l="1"/>
  <c r="O485" i="1"/>
  <c r="R485" i="1" s="1"/>
  <c r="J486" i="1"/>
  <c r="L485" i="1"/>
  <c r="O486" i="1" l="1"/>
  <c r="Q486" i="1" s="1"/>
  <c r="P486" i="1"/>
  <c r="R486" i="1" s="1"/>
  <c r="J487" i="1"/>
  <c r="L486" i="1"/>
  <c r="P487" i="1" l="1"/>
  <c r="R487" i="1" s="1"/>
  <c r="O487" i="1"/>
  <c r="Q487" i="1" s="1"/>
  <c r="J488" i="1"/>
  <c r="L487" i="1"/>
  <c r="P488" i="1" l="1"/>
  <c r="R488" i="1" s="1"/>
  <c r="O488" i="1"/>
  <c r="Q488" i="1" s="1"/>
  <c r="J489" i="1"/>
  <c r="L488" i="1"/>
  <c r="P489" i="1" l="1"/>
  <c r="R489" i="1" s="1"/>
  <c r="O489" i="1"/>
  <c r="Q489" i="1" s="1"/>
  <c r="J490" i="1"/>
  <c r="L489" i="1"/>
  <c r="P490" i="1" l="1"/>
  <c r="R490" i="1" s="1"/>
  <c r="O490" i="1"/>
  <c r="Q490" i="1" s="1"/>
  <c r="J491" i="1"/>
  <c r="L490" i="1"/>
  <c r="P491" i="1" l="1"/>
  <c r="R491" i="1" s="1"/>
  <c r="O491" i="1"/>
  <c r="J492" i="1"/>
  <c r="L491" i="1"/>
  <c r="P492" i="1" l="1"/>
  <c r="O492" i="1"/>
  <c r="R492" i="1" s="1"/>
  <c r="J493" i="1"/>
  <c r="L492" i="1"/>
  <c r="O493" i="1" l="1"/>
  <c r="Q493" i="1" s="1"/>
  <c r="P493" i="1"/>
  <c r="R493" i="1" s="1"/>
  <c r="J494" i="1"/>
  <c r="L493" i="1"/>
  <c r="O494" i="1" l="1"/>
  <c r="Q494" i="1" s="1"/>
  <c r="P494" i="1"/>
  <c r="R494" i="1" s="1"/>
  <c r="J495" i="1"/>
  <c r="L494" i="1"/>
  <c r="P495" i="1" l="1"/>
  <c r="R495" i="1" s="1"/>
  <c r="O495" i="1"/>
  <c r="Q495" i="1" s="1"/>
  <c r="J496" i="1"/>
  <c r="L495" i="1"/>
  <c r="P496" i="1" l="1"/>
  <c r="R496" i="1" s="1"/>
  <c r="O496" i="1"/>
  <c r="Q496" i="1" s="1"/>
  <c r="J497" i="1"/>
  <c r="L496" i="1"/>
  <c r="P497" i="1" l="1"/>
  <c r="R497" i="1" s="1"/>
  <c r="O497" i="1"/>
  <c r="Q497" i="1" s="1"/>
  <c r="J498" i="1"/>
  <c r="L497" i="1"/>
  <c r="P498" i="1" l="1"/>
  <c r="R498" i="1" s="1"/>
  <c r="O498" i="1"/>
  <c r="J499" i="1"/>
  <c r="L498" i="1"/>
  <c r="P499" i="1" l="1"/>
  <c r="O499" i="1"/>
  <c r="R499" i="1" s="1"/>
  <c r="J500" i="1"/>
  <c r="L499" i="1"/>
  <c r="O500" i="1" l="1"/>
  <c r="Q500" i="1" s="1"/>
  <c r="P500" i="1"/>
  <c r="R500" i="1" s="1"/>
  <c r="J501" i="1"/>
  <c r="L500" i="1"/>
  <c r="P501" i="1" l="1"/>
  <c r="R501" i="1" s="1"/>
  <c r="O501" i="1"/>
  <c r="Q501" i="1" s="1"/>
  <c r="J502" i="1"/>
  <c r="L501" i="1"/>
  <c r="P502" i="1" l="1"/>
  <c r="R502" i="1" s="1"/>
  <c r="O502" i="1"/>
  <c r="Q502" i="1" s="1"/>
  <c r="J503" i="1"/>
  <c r="L502" i="1"/>
  <c r="P503" i="1" l="1"/>
  <c r="R503" i="1" s="1"/>
  <c r="O503" i="1"/>
  <c r="Q503" i="1" s="1"/>
  <c r="J504" i="1"/>
  <c r="L503" i="1"/>
  <c r="P504" i="1" l="1"/>
  <c r="R504" i="1" s="1"/>
  <c r="O504" i="1"/>
  <c r="Q504" i="1" s="1"/>
  <c r="J505" i="1"/>
  <c r="L504" i="1"/>
  <c r="P505" i="1" l="1"/>
  <c r="R505" i="1" s="1"/>
  <c r="O505" i="1"/>
  <c r="J506" i="1"/>
  <c r="L505" i="1"/>
  <c r="P506" i="1" l="1"/>
  <c r="O506" i="1"/>
  <c r="R506" i="1" s="1"/>
  <c r="J507" i="1"/>
  <c r="L506" i="1"/>
  <c r="O507" i="1" l="1"/>
  <c r="Q507" i="1" s="1"/>
  <c r="P507" i="1"/>
  <c r="R507" i="1" s="1"/>
  <c r="J508" i="1"/>
  <c r="L507" i="1"/>
  <c r="P508" i="1" l="1"/>
  <c r="R508" i="1" s="1"/>
  <c r="O508" i="1"/>
  <c r="Q508" i="1" s="1"/>
  <c r="J509" i="1"/>
  <c r="L508" i="1"/>
  <c r="P509" i="1" l="1"/>
  <c r="R509" i="1" s="1"/>
  <c r="O509" i="1"/>
  <c r="Q509" i="1" s="1"/>
  <c r="J510" i="1"/>
  <c r="L509" i="1"/>
  <c r="P510" i="1" l="1"/>
  <c r="R510" i="1" s="1"/>
  <c r="O510" i="1"/>
  <c r="Q510" i="1" s="1"/>
  <c r="J511" i="1"/>
  <c r="L510" i="1"/>
  <c r="P511" i="1" l="1"/>
  <c r="R511" i="1" s="1"/>
  <c r="O511" i="1"/>
  <c r="Q511" i="1" s="1"/>
  <c r="J512" i="1"/>
  <c r="L511" i="1"/>
  <c r="P512" i="1" l="1"/>
  <c r="R512" i="1" s="1"/>
  <c r="O512" i="1"/>
  <c r="J513" i="1"/>
  <c r="L512" i="1"/>
  <c r="P513" i="1" l="1"/>
  <c r="O513" i="1"/>
  <c r="R513" i="1" s="1"/>
  <c r="J514" i="1"/>
  <c r="L513" i="1"/>
  <c r="O514" i="1" l="1"/>
  <c r="Q514" i="1" s="1"/>
  <c r="P514" i="1"/>
  <c r="R514" i="1" s="1"/>
  <c r="J515" i="1"/>
  <c r="L514" i="1"/>
  <c r="P515" i="1" l="1"/>
  <c r="R515" i="1" s="1"/>
  <c r="O515" i="1"/>
  <c r="Q515" i="1" s="1"/>
  <c r="J516" i="1"/>
  <c r="L515" i="1"/>
  <c r="P516" i="1" l="1"/>
  <c r="R516" i="1" s="1"/>
  <c r="O516" i="1"/>
  <c r="Q516" i="1" s="1"/>
  <c r="J517" i="1"/>
  <c r="L516" i="1"/>
  <c r="P517" i="1" l="1"/>
  <c r="R517" i="1" s="1"/>
  <c r="O517" i="1"/>
  <c r="Q517" i="1" s="1"/>
  <c r="J518" i="1"/>
  <c r="L517" i="1"/>
  <c r="P518" i="1" l="1"/>
  <c r="R518" i="1" s="1"/>
  <c r="O518" i="1"/>
  <c r="Q518" i="1" s="1"/>
  <c r="J519" i="1"/>
  <c r="L518" i="1"/>
  <c r="P519" i="1" l="1"/>
  <c r="R519" i="1" s="1"/>
  <c r="O519" i="1"/>
  <c r="J520" i="1"/>
  <c r="L519" i="1"/>
  <c r="P520" i="1" l="1"/>
  <c r="O520" i="1"/>
  <c r="R520" i="1" s="1"/>
  <c r="J521" i="1"/>
  <c r="L520" i="1"/>
  <c r="O521" i="1" l="1"/>
  <c r="Q521" i="1" s="1"/>
  <c r="P521" i="1"/>
  <c r="R521" i="1" s="1"/>
  <c r="J522" i="1"/>
  <c r="L521" i="1"/>
  <c r="P522" i="1" l="1"/>
  <c r="R522" i="1" s="1"/>
  <c r="O522" i="1"/>
  <c r="Q522" i="1" s="1"/>
  <c r="J523" i="1"/>
  <c r="L522" i="1"/>
  <c r="P523" i="1" l="1"/>
  <c r="R523" i="1" s="1"/>
  <c r="O523" i="1"/>
  <c r="Q523" i="1" s="1"/>
  <c r="J524" i="1"/>
  <c r="L523" i="1"/>
  <c r="P524" i="1" l="1"/>
  <c r="R524" i="1" s="1"/>
  <c r="O524" i="1"/>
  <c r="Q524" i="1" s="1"/>
  <c r="J525" i="1"/>
  <c r="L524" i="1"/>
  <c r="P525" i="1" l="1"/>
  <c r="R525" i="1" s="1"/>
  <c r="O525" i="1"/>
  <c r="Q525" i="1" s="1"/>
  <c r="J526" i="1"/>
  <c r="L525" i="1"/>
  <c r="P526" i="1" l="1"/>
  <c r="R526" i="1" s="1"/>
  <c r="O526" i="1"/>
  <c r="J527" i="1"/>
  <c r="L526" i="1"/>
  <c r="P527" i="1" l="1"/>
  <c r="O527" i="1"/>
  <c r="R527" i="1" s="1"/>
  <c r="J528" i="1"/>
  <c r="L527" i="1"/>
  <c r="O528" i="1" l="1"/>
  <c r="Q528" i="1" s="1"/>
  <c r="P528" i="1"/>
  <c r="R528" i="1" s="1"/>
  <c r="J529" i="1"/>
  <c r="L528" i="1"/>
  <c r="P529" i="1" l="1"/>
  <c r="R529" i="1" s="1"/>
  <c r="O529" i="1"/>
  <c r="Q529" i="1" s="1"/>
  <c r="J530" i="1"/>
  <c r="L529" i="1"/>
  <c r="P530" i="1" l="1"/>
  <c r="R530" i="1" s="1"/>
  <c r="O530" i="1"/>
  <c r="Q530" i="1" s="1"/>
  <c r="J531" i="1"/>
  <c r="L530" i="1"/>
  <c r="P531" i="1" l="1"/>
  <c r="R531" i="1" s="1"/>
  <c r="O531" i="1"/>
  <c r="Q531" i="1" s="1"/>
  <c r="J532" i="1"/>
  <c r="L531" i="1"/>
  <c r="P532" i="1" l="1"/>
  <c r="R532" i="1" s="1"/>
  <c r="O532" i="1"/>
  <c r="Q532" i="1" s="1"/>
  <c r="J533" i="1"/>
  <c r="L532" i="1"/>
  <c r="P533" i="1" l="1"/>
  <c r="R533" i="1" s="1"/>
  <c r="O533" i="1"/>
  <c r="J534" i="1"/>
  <c r="L533" i="1"/>
  <c r="P534" i="1" l="1"/>
  <c r="O535" i="1" s="1"/>
  <c r="Q535" i="1" s="1"/>
  <c r="O534" i="1"/>
  <c r="J535" i="1"/>
  <c r="L534" i="1"/>
  <c r="R534" i="1" l="1"/>
  <c r="P535" i="1"/>
  <c r="R535" i="1" s="1"/>
  <c r="J536" i="1"/>
  <c r="L535" i="1"/>
  <c r="P536" i="1" l="1"/>
  <c r="R536" i="1" s="1"/>
  <c r="O536" i="1"/>
  <c r="Q536" i="1" s="1"/>
  <c r="J537" i="1"/>
  <c r="L536" i="1"/>
  <c r="P537" i="1" l="1"/>
  <c r="R537" i="1" s="1"/>
  <c r="O537" i="1"/>
  <c r="Q537" i="1" s="1"/>
  <c r="J538" i="1"/>
  <c r="L537" i="1"/>
  <c r="P538" i="1" l="1"/>
  <c r="R538" i="1" s="1"/>
  <c r="O538" i="1"/>
  <c r="Q538" i="1" s="1"/>
  <c r="J539" i="1"/>
  <c r="L538" i="1"/>
  <c r="P539" i="1" l="1"/>
  <c r="R539" i="1" s="1"/>
  <c r="O539" i="1"/>
  <c r="Q539" i="1" s="1"/>
  <c r="J540" i="1"/>
  <c r="L539" i="1"/>
  <c r="P540" i="1" l="1"/>
  <c r="R540" i="1" s="1"/>
  <c r="O540" i="1"/>
  <c r="J541" i="1"/>
  <c r="L540" i="1"/>
  <c r="P541" i="1" l="1"/>
  <c r="O541" i="1"/>
  <c r="R541" i="1" s="1"/>
  <c r="J542" i="1"/>
  <c r="L541" i="1"/>
  <c r="O542" i="1" l="1"/>
  <c r="Q542" i="1" s="1"/>
  <c r="P542" i="1"/>
  <c r="R542" i="1" s="1"/>
  <c r="J543" i="1"/>
  <c r="L542" i="1"/>
  <c r="P543" i="1" l="1"/>
  <c r="R543" i="1" s="1"/>
  <c r="O543" i="1"/>
  <c r="Q543" i="1" s="1"/>
  <c r="J544" i="1"/>
  <c r="L543" i="1"/>
  <c r="P544" i="1" l="1"/>
  <c r="R544" i="1" s="1"/>
  <c r="O544" i="1"/>
  <c r="Q544" i="1" s="1"/>
  <c r="J545" i="1"/>
  <c r="L544" i="1"/>
  <c r="P545" i="1" l="1"/>
  <c r="R545" i="1" s="1"/>
  <c r="O545" i="1"/>
  <c r="Q545" i="1" s="1"/>
  <c r="J546" i="1"/>
  <c r="L545" i="1"/>
  <c r="P546" i="1" l="1"/>
  <c r="R546" i="1" s="1"/>
  <c r="O546" i="1"/>
  <c r="Q546" i="1" s="1"/>
  <c r="J547" i="1"/>
  <c r="L546" i="1"/>
  <c r="P547" i="1" l="1"/>
  <c r="R547" i="1" s="1"/>
  <c r="O547" i="1"/>
  <c r="J548" i="1"/>
  <c r="L547" i="1"/>
  <c r="P548" i="1" l="1"/>
  <c r="O548" i="1"/>
  <c r="R548" i="1" s="1"/>
  <c r="J549" i="1"/>
  <c r="L548" i="1"/>
  <c r="O549" i="1" l="1"/>
  <c r="Q549" i="1" s="1"/>
  <c r="P549" i="1"/>
  <c r="R549" i="1" s="1"/>
  <c r="J550" i="1"/>
  <c r="L549" i="1"/>
  <c r="P550" i="1" l="1"/>
  <c r="R550" i="1" s="1"/>
  <c r="O550" i="1"/>
  <c r="Q550" i="1" s="1"/>
  <c r="J551" i="1"/>
  <c r="L550" i="1"/>
  <c r="P551" i="1" l="1"/>
  <c r="R551" i="1" s="1"/>
  <c r="O551" i="1"/>
  <c r="Q551" i="1" s="1"/>
  <c r="J552" i="1"/>
  <c r="L551" i="1"/>
  <c r="P552" i="1" l="1"/>
  <c r="R552" i="1" s="1"/>
  <c r="O552" i="1"/>
  <c r="Q552" i="1" s="1"/>
  <c r="J553" i="1"/>
  <c r="L552" i="1"/>
  <c r="P553" i="1" l="1"/>
  <c r="R553" i="1" s="1"/>
  <c r="O553" i="1"/>
  <c r="Q553" i="1" s="1"/>
  <c r="J554" i="1"/>
  <c r="L553" i="1"/>
  <c r="P554" i="1" l="1"/>
  <c r="R554" i="1" s="1"/>
  <c r="O554" i="1"/>
  <c r="J555" i="1"/>
  <c r="L554" i="1"/>
  <c r="P555" i="1" l="1"/>
  <c r="O555" i="1"/>
  <c r="R555" i="1" s="1"/>
  <c r="J556" i="1"/>
  <c r="L555" i="1"/>
  <c r="O556" i="1" l="1"/>
  <c r="Q556" i="1" s="1"/>
  <c r="P556" i="1"/>
  <c r="R556" i="1" s="1"/>
  <c r="J557" i="1"/>
  <c r="L556" i="1"/>
  <c r="P557" i="1" l="1"/>
  <c r="R557" i="1" s="1"/>
  <c r="O557" i="1"/>
  <c r="Q557" i="1" s="1"/>
  <c r="J558" i="1"/>
  <c r="L557" i="1"/>
  <c r="P558" i="1" l="1"/>
  <c r="R558" i="1" s="1"/>
  <c r="O558" i="1"/>
  <c r="Q558" i="1" s="1"/>
  <c r="J559" i="1"/>
  <c r="L558" i="1"/>
  <c r="P559" i="1" l="1"/>
  <c r="R559" i="1" s="1"/>
  <c r="O559" i="1"/>
  <c r="Q559" i="1" s="1"/>
  <c r="J560" i="1"/>
  <c r="L559" i="1"/>
  <c r="P560" i="1" l="1"/>
  <c r="R560" i="1" s="1"/>
  <c r="O560" i="1"/>
  <c r="Q560" i="1" s="1"/>
  <c r="J561" i="1"/>
  <c r="L560" i="1"/>
  <c r="P561" i="1" l="1"/>
  <c r="R561" i="1" s="1"/>
  <c r="O561" i="1"/>
  <c r="J562" i="1"/>
  <c r="L561" i="1"/>
  <c r="P562" i="1" l="1"/>
  <c r="O562" i="1"/>
  <c r="R562" i="1" s="1"/>
  <c r="J563" i="1"/>
  <c r="L562" i="1"/>
  <c r="O563" i="1" l="1"/>
  <c r="Q563" i="1" s="1"/>
  <c r="P563" i="1"/>
  <c r="R563" i="1" s="1"/>
  <c r="J564" i="1"/>
  <c r="L563" i="1"/>
  <c r="P564" i="1" l="1"/>
  <c r="R564" i="1" s="1"/>
  <c r="O564" i="1"/>
  <c r="Q564" i="1" s="1"/>
  <c r="J565" i="1"/>
  <c r="L564" i="1"/>
  <c r="O565" i="1" l="1"/>
  <c r="Q565" i="1" s="1"/>
  <c r="P565" i="1"/>
  <c r="R565" i="1" s="1"/>
  <c r="J566" i="1"/>
  <c r="L565" i="1"/>
  <c r="P566" i="1" l="1"/>
  <c r="R566" i="1" s="1"/>
  <c r="O566" i="1"/>
  <c r="Q566" i="1" s="1"/>
  <c r="J567" i="1"/>
  <c r="L566" i="1"/>
  <c r="P567" i="1" l="1"/>
  <c r="R567" i="1" s="1"/>
  <c r="O567" i="1"/>
  <c r="Q567" i="1" s="1"/>
  <c r="J568" i="1"/>
  <c r="L567" i="1"/>
  <c r="P568" i="1" l="1"/>
  <c r="R568" i="1" s="1"/>
  <c r="O568" i="1"/>
  <c r="J569" i="1"/>
  <c r="L568" i="1"/>
  <c r="P569" i="1" l="1"/>
  <c r="O569" i="1"/>
  <c r="R569" i="1" s="1"/>
  <c r="J570" i="1"/>
  <c r="L569" i="1"/>
  <c r="O570" i="1" l="1"/>
  <c r="Q570" i="1" s="1"/>
  <c r="P570" i="1"/>
  <c r="R570" i="1" s="1"/>
  <c r="J571" i="1"/>
  <c r="L570" i="1"/>
  <c r="P571" i="1" l="1"/>
  <c r="R571" i="1" s="1"/>
  <c r="O571" i="1"/>
  <c r="Q571" i="1" s="1"/>
  <c r="J572" i="1"/>
  <c r="L571" i="1"/>
  <c r="P572" i="1" l="1"/>
  <c r="R572" i="1" s="1"/>
  <c r="O572" i="1"/>
  <c r="Q572" i="1" s="1"/>
  <c r="J573" i="1"/>
  <c r="L572" i="1"/>
  <c r="P573" i="1" l="1"/>
  <c r="R573" i="1" s="1"/>
  <c r="O573" i="1"/>
  <c r="Q573" i="1" s="1"/>
  <c r="J574" i="1"/>
  <c r="L573" i="1"/>
  <c r="P574" i="1" l="1"/>
  <c r="R574" i="1" s="1"/>
  <c r="O574" i="1"/>
  <c r="Q574" i="1" s="1"/>
  <c r="J575" i="1"/>
  <c r="L574" i="1"/>
  <c r="P575" i="1" l="1"/>
  <c r="R575" i="1" s="1"/>
  <c r="O575" i="1"/>
  <c r="J576" i="1"/>
  <c r="L575" i="1"/>
  <c r="P576" i="1" l="1"/>
  <c r="O577" i="1" s="1"/>
  <c r="Q577" i="1" s="1"/>
  <c r="O576" i="1"/>
  <c r="R576" i="1" s="1"/>
  <c r="J577" i="1"/>
  <c r="L576" i="1"/>
  <c r="P577" i="1" l="1"/>
  <c r="R577" i="1" s="1"/>
  <c r="J578" i="1"/>
  <c r="L577" i="1"/>
  <c r="P578" i="1" l="1"/>
  <c r="R578" i="1" s="1"/>
  <c r="O578" i="1"/>
  <c r="Q578" i="1" s="1"/>
  <c r="J579" i="1"/>
  <c r="L578" i="1"/>
  <c r="P579" i="1" l="1"/>
  <c r="R579" i="1" s="1"/>
  <c r="O579" i="1"/>
  <c r="Q579" i="1" s="1"/>
  <c r="J580" i="1"/>
  <c r="L579" i="1"/>
  <c r="P580" i="1" l="1"/>
  <c r="R580" i="1" s="1"/>
  <c r="O580" i="1"/>
  <c r="Q580" i="1" s="1"/>
  <c r="J581" i="1"/>
  <c r="L580" i="1"/>
  <c r="P581" i="1" l="1"/>
  <c r="R581" i="1" s="1"/>
  <c r="O581" i="1"/>
  <c r="Q581" i="1" s="1"/>
  <c r="J582" i="1"/>
  <c r="L581" i="1"/>
  <c r="P582" i="1" l="1"/>
  <c r="R582" i="1" s="1"/>
  <c r="O582" i="1"/>
  <c r="J583" i="1"/>
  <c r="L582" i="1"/>
  <c r="P583" i="1" l="1"/>
  <c r="O583" i="1"/>
  <c r="R583" i="1" s="1"/>
  <c r="J584" i="1"/>
  <c r="L583" i="1"/>
  <c r="O584" i="1" l="1"/>
  <c r="Q584" i="1" s="1"/>
  <c r="P584" i="1"/>
  <c r="R584" i="1" s="1"/>
  <c r="J585" i="1"/>
  <c r="L584" i="1"/>
  <c r="P585" i="1" l="1"/>
  <c r="R585" i="1" s="1"/>
  <c r="O585" i="1"/>
  <c r="Q585" i="1" s="1"/>
  <c r="J586" i="1"/>
  <c r="L585" i="1"/>
  <c r="P586" i="1" l="1"/>
  <c r="R586" i="1" s="1"/>
  <c r="O586" i="1"/>
  <c r="Q586" i="1" s="1"/>
  <c r="J587" i="1"/>
  <c r="L586" i="1"/>
  <c r="P587" i="1" l="1"/>
  <c r="R587" i="1" s="1"/>
  <c r="O587" i="1"/>
  <c r="Q587" i="1" s="1"/>
  <c r="J588" i="1"/>
  <c r="L587" i="1"/>
  <c r="P588" i="1" l="1"/>
  <c r="R588" i="1" s="1"/>
  <c r="O588" i="1"/>
  <c r="Q588" i="1" s="1"/>
  <c r="J589" i="1"/>
  <c r="L588" i="1"/>
  <c r="P589" i="1" l="1"/>
  <c r="R589" i="1" s="1"/>
  <c r="O589" i="1"/>
  <c r="J590" i="1"/>
  <c r="L589" i="1"/>
  <c r="O590" i="1" l="1"/>
  <c r="P590" i="1"/>
  <c r="R590" i="1" s="1"/>
  <c r="J591" i="1"/>
  <c r="L590" i="1"/>
  <c r="P591" i="1" l="1"/>
  <c r="R591" i="1" s="1"/>
  <c r="O591" i="1"/>
  <c r="Q591" i="1" s="1"/>
  <c r="J592" i="1"/>
  <c r="L591" i="1"/>
  <c r="P592" i="1" l="1"/>
  <c r="R592" i="1" s="1"/>
  <c r="O592" i="1"/>
  <c r="Q592" i="1" s="1"/>
  <c r="J593" i="1"/>
  <c r="L592" i="1"/>
  <c r="P593" i="1" l="1"/>
  <c r="R593" i="1" s="1"/>
  <c r="O593" i="1"/>
  <c r="Q593" i="1" s="1"/>
  <c r="J594" i="1"/>
  <c r="L593" i="1"/>
  <c r="P594" i="1" l="1"/>
  <c r="R594" i="1" s="1"/>
  <c r="O594" i="1"/>
  <c r="Q594" i="1" s="1"/>
  <c r="J595" i="1"/>
  <c r="L594" i="1"/>
  <c r="P595" i="1" l="1"/>
  <c r="R595" i="1" s="1"/>
  <c r="O595" i="1"/>
  <c r="Q595" i="1" s="1"/>
  <c r="J596" i="1"/>
  <c r="L595" i="1"/>
  <c r="P596" i="1" l="1"/>
  <c r="R596" i="1" s="1"/>
  <c r="O596" i="1"/>
  <c r="J597" i="1"/>
  <c r="L596" i="1"/>
  <c r="P597" i="1" l="1"/>
  <c r="O597" i="1"/>
  <c r="R597" i="1" s="1"/>
  <c r="J598" i="1"/>
  <c r="L597" i="1"/>
  <c r="O598" i="1" l="1"/>
  <c r="Q598" i="1" s="1"/>
  <c r="P598" i="1"/>
  <c r="R598" i="1" s="1"/>
  <c r="J599" i="1"/>
  <c r="L598" i="1"/>
  <c r="P599" i="1" l="1"/>
  <c r="R599" i="1" s="1"/>
  <c r="O599" i="1"/>
  <c r="Q599" i="1" s="1"/>
  <c r="J600" i="1"/>
  <c r="L599" i="1"/>
  <c r="P600" i="1" l="1"/>
  <c r="R600" i="1" s="1"/>
  <c r="O600" i="1"/>
  <c r="Q600" i="1" s="1"/>
  <c r="J601" i="1"/>
  <c r="L600" i="1"/>
  <c r="P601" i="1" l="1"/>
  <c r="R601" i="1" s="1"/>
  <c r="O601" i="1"/>
  <c r="Q601" i="1" s="1"/>
  <c r="J602" i="1"/>
  <c r="L601" i="1"/>
  <c r="P602" i="1" l="1"/>
  <c r="R602" i="1" s="1"/>
  <c r="O602" i="1"/>
  <c r="Q602" i="1" s="1"/>
  <c r="J603" i="1"/>
  <c r="L602" i="1"/>
  <c r="P603" i="1" l="1"/>
  <c r="R603" i="1" s="1"/>
  <c r="O603" i="1"/>
  <c r="J604" i="1"/>
  <c r="L603" i="1"/>
  <c r="P604" i="1" l="1"/>
  <c r="O604" i="1"/>
  <c r="J605" i="1"/>
  <c r="L604" i="1"/>
  <c r="O605" i="1" l="1"/>
  <c r="Q605" i="1" s="1"/>
  <c r="R604" i="1"/>
  <c r="P605" i="1"/>
  <c r="R605" i="1" s="1"/>
  <c r="J606" i="1"/>
  <c r="L605" i="1"/>
  <c r="P606" i="1" l="1"/>
  <c r="R606" i="1" s="1"/>
  <c r="O606" i="1"/>
  <c r="Q606" i="1" s="1"/>
  <c r="J607" i="1"/>
  <c r="L606" i="1"/>
  <c r="P607" i="1" l="1"/>
  <c r="R607" i="1" s="1"/>
  <c r="O607" i="1"/>
  <c r="Q607" i="1" s="1"/>
  <c r="J608" i="1"/>
  <c r="L607" i="1"/>
  <c r="P608" i="1" l="1"/>
  <c r="R608" i="1" s="1"/>
  <c r="O608" i="1"/>
  <c r="Q608" i="1" s="1"/>
  <c r="J609" i="1"/>
  <c r="L608" i="1"/>
  <c r="P609" i="1" l="1"/>
  <c r="R609" i="1" s="1"/>
  <c r="O609" i="1"/>
  <c r="Q609" i="1" s="1"/>
  <c r="J610" i="1"/>
  <c r="L609" i="1"/>
  <c r="P610" i="1" l="1"/>
  <c r="R610" i="1" s="1"/>
  <c r="O610" i="1"/>
  <c r="J611" i="1"/>
  <c r="L610" i="1"/>
  <c r="P611" i="1" l="1"/>
  <c r="O612" i="1" s="1"/>
  <c r="Q612" i="1" s="1"/>
  <c r="O611" i="1"/>
  <c r="R611" i="1" s="1"/>
  <c r="J612" i="1"/>
  <c r="L611" i="1"/>
  <c r="P612" i="1" l="1"/>
  <c r="R612" i="1" s="1"/>
  <c r="J613" i="1"/>
  <c r="L612" i="1"/>
  <c r="P613" i="1" l="1"/>
  <c r="R613" i="1" s="1"/>
  <c r="O613" i="1"/>
  <c r="Q613" i="1" s="1"/>
  <c r="J614" i="1"/>
  <c r="L613" i="1"/>
  <c r="P614" i="1" l="1"/>
  <c r="R614" i="1" s="1"/>
  <c r="O614" i="1"/>
  <c r="Q614" i="1" s="1"/>
  <c r="J615" i="1"/>
  <c r="L614" i="1"/>
  <c r="P615" i="1" l="1"/>
  <c r="R615" i="1" s="1"/>
  <c r="O615" i="1"/>
  <c r="Q615" i="1" s="1"/>
  <c r="J616" i="1"/>
  <c r="L615" i="1"/>
  <c r="P616" i="1" l="1"/>
  <c r="R616" i="1" s="1"/>
  <c r="O616" i="1"/>
  <c r="Q616" i="1" s="1"/>
  <c r="J617" i="1"/>
  <c r="L616" i="1"/>
  <c r="P617" i="1" l="1"/>
  <c r="R617" i="1" s="1"/>
  <c r="O617" i="1"/>
  <c r="J618" i="1"/>
  <c r="L617" i="1"/>
  <c r="P618" i="1" l="1"/>
  <c r="O619" i="1" s="1"/>
  <c r="Q619" i="1" s="1"/>
  <c r="O618" i="1"/>
  <c r="R618" i="1" s="1"/>
  <c r="J619" i="1"/>
  <c r="L618" i="1"/>
  <c r="P619" i="1" l="1"/>
  <c r="R619" i="1" s="1"/>
  <c r="J620" i="1"/>
  <c r="L619" i="1"/>
  <c r="P620" i="1" l="1"/>
  <c r="R620" i="1" s="1"/>
  <c r="O620" i="1"/>
  <c r="Q620" i="1" s="1"/>
  <c r="J621" i="1"/>
  <c r="L620" i="1"/>
  <c r="P621" i="1" l="1"/>
  <c r="R621" i="1" s="1"/>
  <c r="O621" i="1"/>
  <c r="Q621" i="1" s="1"/>
  <c r="J622" i="1"/>
  <c r="L621" i="1"/>
  <c r="P622" i="1" l="1"/>
  <c r="R622" i="1" s="1"/>
  <c r="O622" i="1"/>
  <c r="Q622" i="1" s="1"/>
  <c r="J623" i="1"/>
  <c r="L622" i="1"/>
  <c r="P623" i="1" l="1"/>
  <c r="R623" i="1" s="1"/>
  <c r="O623" i="1"/>
  <c r="Q623" i="1" s="1"/>
  <c r="J624" i="1"/>
  <c r="L623" i="1"/>
  <c r="P624" i="1" l="1"/>
  <c r="R624" i="1" s="1"/>
  <c r="O624" i="1"/>
  <c r="J625" i="1"/>
  <c r="L624" i="1"/>
  <c r="P625" i="1" l="1"/>
  <c r="O625" i="1"/>
  <c r="J626" i="1"/>
  <c r="L625" i="1"/>
  <c r="O626" i="1" l="1"/>
  <c r="Q626" i="1" s="1"/>
  <c r="R625" i="1"/>
  <c r="P626" i="1"/>
  <c r="R626" i="1" s="1"/>
  <c r="J627" i="1"/>
  <c r="L626" i="1"/>
  <c r="P627" i="1" l="1"/>
  <c r="R627" i="1" s="1"/>
  <c r="O627" i="1"/>
  <c r="Q627" i="1" s="1"/>
  <c r="J628" i="1"/>
  <c r="L627" i="1"/>
  <c r="P628" i="1" l="1"/>
  <c r="R628" i="1" s="1"/>
  <c r="O628" i="1"/>
  <c r="Q628" i="1" s="1"/>
  <c r="J629" i="1"/>
  <c r="L628" i="1"/>
  <c r="P629" i="1" l="1"/>
  <c r="R629" i="1" s="1"/>
  <c r="O629" i="1"/>
  <c r="Q629" i="1" s="1"/>
  <c r="J630" i="1"/>
  <c r="L629" i="1"/>
  <c r="P630" i="1" l="1"/>
  <c r="R630" i="1" s="1"/>
  <c r="O630" i="1"/>
  <c r="Q630" i="1" s="1"/>
  <c r="J631" i="1"/>
  <c r="L630" i="1"/>
  <c r="P631" i="1" l="1"/>
  <c r="R631" i="1" s="1"/>
  <c r="O631" i="1"/>
  <c r="J632" i="1"/>
  <c r="L631" i="1"/>
  <c r="P632" i="1" l="1"/>
  <c r="O633" i="1" s="1"/>
  <c r="Q633" i="1" s="1"/>
  <c r="O632" i="1"/>
  <c r="R632" i="1" s="1"/>
  <c r="J633" i="1"/>
  <c r="L632" i="1"/>
  <c r="P633" i="1" l="1"/>
  <c r="R633" i="1" s="1"/>
  <c r="J634" i="1"/>
  <c r="L633" i="1"/>
  <c r="P634" i="1" l="1"/>
  <c r="R634" i="1" s="1"/>
  <c r="O634" i="1"/>
  <c r="Q634" i="1" s="1"/>
  <c r="J635" i="1"/>
  <c r="L634" i="1"/>
  <c r="P635" i="1" l="1"/>
  <c r="R635" i="1" s="1"/>
  <c r="O635" i="1"/>
  <c r="Q635" i="1" s="1"/>
  <c r="J636" i="1"/>
  <c r="L635" i="1"/>
  <c r="P636" i="1" l="1"/>
  <c r="R636" i="1" s="1"/>
  <c r="O636" i="1"/>
  <c r="Q636" i="1" s="1"/>
  <c r="J637" i="1"/>
  <c r="L636" i="1"/>
  <c r="P637" i="1" l="1"/>
  <c r="R637" i="1" s="1"/>
  <c r="O637" i="1"/>
  <c r="Q637" i="1" s="1"/>
  <c r="J638" i="1"/>
  <c r="L637" i="1"/>
  <c r="P638" i="1" l="1"/>
  <c r="R638" i="1" s="1"/>
  <c r="O638" i="1"/>
  <c r="J639" i="1"/>
  <c r="L638" i="1"/>
  <c r="P639" i="1" l="1"/>
  <c r="O640" i="1" s="1"/>
  <c r="Q640" i="1" s="1"/>
  <c r="O639" i="1"/>
  <c r="R639" i="1" s="1"/>
  <c r="J640" i="1"/>
  <c r="L639" i="1"/>
  <c r="P640" i="1" l="1"/>
  <c r="R640" i="1" s="1"/>
  <c r="J641" i="1"/>
  <c r="L640" i="1"/>
  <c r="P641" i="1" l="1"/>
  <c r="R641" i="1" s="1"/>
  <c r="O641" i="1"/>
  <c r="Q641" i="1" s="1"/>
  <c r="J642" i="1"/>
  <c r="L641" i="1"/>
  <c r="P642" i="1" l="1"/>
  <c r="R642" i="1" s="1"/>
  <c r="O642" i="1"/>
  <c r="Q642" i="1" s="1"/>
  <c r="J643" i="1"/>
  <c r="L642" i="1"/>
  <c r="P643" i="1" l="1"/>
  <c r="R643" i="1" s="1"/>
  <c r="O643" i="1"/>
  <c r="Q643" i="1" s="1"/>
  <c r="J644" i="1"/>
  <c r="L643" i="1"/>
  <c r="P644" i="1" l="1"/>
  <c r="R644" i="1" s="1"/>
  <c r="O644" i="1"/>
  <c r="Q644" i="1" s="1"/>
  <c r="J645" i="1"/>
  <c r="L644" i="1"/>
  <c r="P645" i="1" l="1"/>
  <c r="R645" i="1" s="1"/>
  <c r="O645" i="1"/>
  <c r="J646" i="1"/>
  <c r="L645" i="1"/>
  <c r="P646" i="1" l="1"/>
  <c r="O646" i="1"/>
  <c r="R646" i="1" s="1"/>
  <c r="J647" i="1"/>
  <c r="L646" i="1"/>
  <c r="O647" i="1" l="1"/>
  <c r="Q647" i="1" s="1"/>
  <c r="P647" i="1"/>
  <c r="R647" i="1" s="1"/>
  <c r="J648" i="1"/>
  <c r="L647" i="1"/>
  <c r="P648" i="1" l="1"/>
  <c r="R648" i="1" s="1"/>
  <c r="O648" i="1"/>
  <c r="Q648" i="1" s="1"/>
  <c r="J649" i="1"/>
  <c r="L648" i="1"/>
  <c r="P649" i="1" l="1"/>
  <c r="R649" i="1" s="1"/>
  <c r="O649" i="1"/>
  <c r="Q649" i="1" s="1"/>
  <c r="J650" i="1"/>
  <c r="L649" i="1"/>
  <c r="P650" i="1" l="1"/>
  <c r="R650" i="1" s="1"/>
  <c r="O650" i="1"/>
  <c r="Q650" i="1" s="1"/>
  <c r="J651" i="1"/>
  <c r="L650" i="1"/>
  <c r="P651" i="1" l="1"/>
  <c r="R651" i="1" s="1"/>
  <c r="O651" i="1"/>
  <c r="Q651" i="1" s="1"/>
  <c r="J652" i="1"/>
  <c r="L651" i="1"/>
  <c r="P652" i="1" l="1"/>
  <c r="R652" i="1" s="1"/>
  <c r="O652" i="1"/>
  <c r="J653" i="1"/>
  <c r="L652" i="1"/>
  <c r="P653" i="1" l="1"/>
  <c r="O654" i="1" s="1"/>
  <c r="Q654" i="1" s="1"/>
  <c r="O653" i="1"/>
  <c r="R653" i="1" s="1"/>
  <c r="J654" i="1"/>
  <c r="L653" i="1"/>
  <c r="P654" i="1" l="1"/>
  <c r="R654" i="1" s="1"/>
  <c r="J655" i="1"/>
  <c r="L654" i="1"/>
  <c r="P655" i="1" l="1"/>
  <c r="R655" i="1" s="1"/>
  <c r="O655" i="1"/>
  <c r="Q655" i="1" s="1"/>
  <c r="J656" i="1"/>
  <c r="L655" i="1"/>
  <c r="P656" i="1" l="1"/>
  <c r="R656" i="1" s="1"/>
  <c r="O656" i="1"/>
  <c r="Q656" i="1" s="1"/>
  <c r="J657" i="1"/>
  <c r="L656" i="1"/>
  <c r="P657" i="1" l="1"/>
  <c r="R657" i="1" s="1"/>
  <c r="O657" i="1"/>
  <c r="Q657" i="1" s="1"/>
  <c r="J658" i="1"/>
  <c r="L657" i="1"/>
  <c r="P658" i="1" l="1"/>
  <c r="R658" i="1" s="1"/>
  <c r="O658" i="1"/>
  <c r="Q658" i="1" s="1"/>
  <c r="J659" i="1"/>
  <c r="L658" i="1"/>
  <c r="P659" i="1" l="1"/>
  <c r="R659" i="1" s="1"/>
  <c r="O659" i="1"/>
  <c r="J660" i="1"/>
  <c r="L659" i="1"/>
  <c r="P660" i="1" l="1"/>
  <c r="O660" i="1"/>
  <c r="R660" i="1" s="1"/>
  <c r="J661" i="1"/>
  <c r="L660" i="1"/>
  <c r="O661" i="1" l="1"/>
  <c r="Q661" i="1" s="1"/>
  <c r="P661" i="1"/>
  <c r="R661" i="1" s="1"/>
  <c r="J662" i="1"/>
  <c r="L661" i="1"/>
  <c r="P662" i="1" l="1"/>
  <c r="R662" i="1" s="1"/>
  <c r="O662" i="1"/>
  <c r="Q662" i="1" s="1"/>
  <c r="J663" i="1"/>
  <c r="L662" i="1"/>
  <c r="P663" i="1" l="1"/>
  <c r="R663" i="1" s="1"/>
  <c r="O663" i="1"/>
  <c r="Q663" i="1" s="1"/>
  <c r="J664" i="1"/>
  <c r="L663" i="1"/>
  <c r="P664" i="1" l="1"/>
  <c r="R664" i="1" s="1"/>
  <c r="O664" i="1"/>
  <c r="Q664" i="1" s="1"/>
  <c r="J665" i="1"/>
  <c r="L664" i="1"/>
  <c r="P665" i="1" l="1"/>
  <c r="R665" i="1" s="1"/>
  <c r="O665" i="1"/>
  <c r="Q665" i="1" s="1"/>
  <c r="J666" i="1"/>
  <c r="L665" i="1"/>
  <c r="P666" i="1" l="1"/>
  <c r="R666" i="1" s="1"/>
  <c r="O666" i="1"/>
  <c r="J667" i="1"/>
  <c r="L666" i="1"/>
  <c r="P667" i="1" l="1"/>
  <c r="O668" i="1" s="1"/>
  <c r="Q668" i="1" s="1"/>
  <c r="O667" i="1"/>
  <c r="R667" i="1" s="1"/>
  <c r="J668" i="1"/>
  <c r="L667" i="1"/>
  <c r="P668" i="1" l="1"/>
  <c r="R668" i="1" s="1"/>
  <c r="J669" i="1"/>
  <c r="L668" i="1"/>
  <c r="P669" i="1" l="1"/>
  <c r="R669" i="1" s="1"/>
  <c r="O669" i="1"/>
  <c r="Q669" i="1" s="1"/>
  <c r="J670" i="1"/>
  <c r="L669" i="1"/>
  <c r="P670" i="1" l="1"/>
  <c r="R670" i="1" s="1"/>
  <c r="O670" i="1"/>
  <c r="Q670" i="1" s="1"/>
  <c r="J671" i="1"/>
  <c r="L670" i="1"/>
  <c r="P671" i="1" l="1"/>
  <c r="R671" i="1" s="1"/>
  <c r="O671" i="1"/>
  <c r="Q671" i="1" s="1"/>
  <c r="J672" i="1"/>
  <c r="L671" i="1"/>
  <c r="P672" i="1" l="1"/>
  <c r="R672" i="1" s="1"/>
  <c r="O672" i="1"/>
  <c r="Q672" i="1" s="1"/>
  <c r="J673" i="1"/>
  <c r="L672" i="1"/>
  <c r="P673" i="1" l="1"/>
  <c r="R673" i="1" s="1"/>
  <c r="O673" i="1"/>
  <c r="J674" i="1"/>
  <c r="L673" i="1"/>
  <c r="P674" i="1" l="1"/>
  <c r="O674" i="1"/>
  <c r="R674" i="1" s="1"/>
  <c r="J675" i="1"/>
  <c r="L674" i="1"/>
  <c r="O675" i="1" l="1"/>
  <c r="Q675" i="1" s="1"/>
  <c r="P675" i="1"/>
  <c r="R675" i="1" s="1"/>
  <c r="J676" i="1"/>
  <c r="L675" i="1"/>
  <c r="P676" i="1" l="1"/>
  <c r="R676" i="1" s="1"/>
  <c r="O676" i="1"/>
  <c r="Q676" i="1" s="1"/>
  <c r="J677" i="1"/>
  <c r="L676" i="1"/>
  <c r="P677" i="1" l="1"/>
  <c r="R677" i="1" s="1"/>
  <c r="O677" i="1"/>
  <c r="Q677" i="1" s="1"/>
  <c r="J678" i="1"/>
  <c r="L677" i="1"/>
  <c r="O678" i="1" l="1"/>
  <c r="Q678" i="1" s="1"/>
  <c r="P678" i="1"/>
  <c r="R678" i="1" s="1"/>
  <c r="J679" i="1"/>
  <c r="L678" i="1"/>
  <c r="P679" i="1" l="1"/>
  <c r="R679" i="1" s="1"/>
  <c r="O679" i="1"/>
  <c r="Q679" i="1" s="1"/>
  <c r="J680" i="1"/>
  <c r="L679" i="1"/>
  <c r="P680" i="1" l="1"/>
  <c r="R680" i="1" s="1"/>
  <c r="O680" i="1"/>
  <c r="J681" i="1"/>
  <c r="L680" i="1"/>
  <c r="P681" i="1" l="1"/>
  <c r="O681" i="1"/>
  <c r="R681" i="1" s="1"/>
  <c r="J682" i="1"/>
  <c r="L681" i="1"/>
  <c r="O682" i="1" l="1"/>
  <c r="Q682" i="1" s="1"/>
  <c r="P682" i="1"/>
  <c r="R682" i="1" s="1"/>
  <c r="J683" i="1"/>
  <c r="L682" i="1"/>
  <c r="P683" i="1" l="1"/>
  <c r="R683" i="1" s="1"/>
  <c r="O683" i="1"/>
  <c r="Q683" i="1" s="1"/>
  <c r="J684" i="1"/>
  <c r="L683" i="1"/>
  <c r="P684" i="1" l="1"/>
  <c r="R684" i="1" s="1"/>
  <c r="O684" i="1"/>
  <c r="Q684" i="1" s="1"/>
  <c r="J685" i="1"/>
  <c r="L684" i="1"/>
  <c r="P685" i="1" l="1"/>
  <c r="R685" i="1" s="1"/>
  <c r="O685" i="1"/>
  <c r="Q685" i="1" s="1"/>
  <c r="J686" i="1"/>
  <c r="L685" i="1"/>
  <c r="P686" i="1" l="1"/>
  <c r="R686" i="1" s="1"/>
  <c r="O686" i="1"/>
  <c r="Q686" i="1" s="1"/>
  <c r="J687" i="1"/>
  <c r="L686" i="1"/>
  <c r="P687" i="1" l="1"/>
  <c r="R687" i="1" s="1"/>
  <c r="O687" i="1"/>
  <c r="J688" i="1"/>
  <c r="L687" i="1"/>
  <c r="P688" i="1" l="1"/>
  <c r="O688" i="1"/>
  <c r="R688" i="1" s="1"/>
  <c r="J689" i="1"/>
  <c r="L688" i="1"/>
  <c r="O689" i="1" l="1"/>
  <c r="Q689" i="1" s="1"/>
  <c r="P689" i="1"/>
  <c r="R689" i="1" s="1"/>
  <c r="J690" i="1"/>
  <c r="L689" i="1"/>
  <c r="P690" i="1" l="1"/>
  <c r="R690" i="1" s="1"/>
  <c r="O690" i="1"/>
  <c r="Q690" i="1" s="1"/>
  <c r="J691" i="1"/>
  <c r="L690" i="1"/>
  <c r="P691" i="1" l="1"/>
  <c r="R691" i="1" s="1"/>
  <c r="O691" i="1"/>
  <c r="Q691" i="1" s="1"/>
  <c r="J692" i="1"/>
  <c r="L691" i="1"/>
  <c r="P692" i="1" l="1"/>
  <c r="R692" i="1" s="1"/>
  <c r="O692" i="1"/>
  <c r="Q692" i="1" s="1"/>
  <c r="J693" i="1"/>
  <c r="L692" i="1"/>
  <c r="P693" i="1" l="1"/>
  <c r="R693" i="1" s="1"/>
  <c r="O693" i="1"/>
  <c r="Q693" i="1" s="1"/>
  <c r="J694" i="1"/>
  <c r="L693" i="1"/>
  <c r="P694" i="1" l="1"/>
  <c r="R694" i="1" s="1"/>
  <c r="O694" i="1"/>
  <c r="J695" i="1"/>
  <c r="L694" i="1"/>
  <c r="P695" i="1" l="1"/>
  <c r="O695" i="1"/>
  <c r="R695" i="1" s="1"/>
  <c r="J696" i="1"/>
  <c r="L695" i="1"/>
  <c r="O696" i="1" l="1"/>
  <c r="Q696" i="1" s="1"/>
  <c r="P696" i="1"/>
  <c r="R696" i="1" s="1"/>
  <c r="J697" i="1"/>
  <c r="L696" i="1"/>
  <c r="P697" i="1" l="1"/>
  <c r="R697" i="1" s="1"/>
  <c r="O697" i="1"/>
  <c r="Q697" i="1" s="1"/>
  <c r="J698" i="1"/>
  <c r="L697" i="1"/>
  <c r="P698" i="1" l="1"/>
  <c r="R698" i="1" s="1"/>
  <c r="O698" i="1"/>
  <c r="Q698" i="1" s="1"/>
  <c r="J699" i="1"/>
  <c r="L698" i="1"/>
  <c r="P699" i="1" l="1"/>
  <c r="R699" i="1" s="1"/>
  <c r="O699" i="1"/>
  <c r="Q699" i="1" s="1"/>
  <c r="J700" i="1"/>
  <c r="L699" i="1"/>
  <c r="P700" i="1" l="1"/>
  <c r="R700" i="1" s="1"/>
  <c r="O700" i="1"/>
  <c r="Q700" i="1" s="1"/>
  <c r="J701" i="1"/>
  <c r="L700" i="1"/>
  <c r="P701" i="1" l="1"/>
  <c r="R701" i="1" s="1"/>
  <c r="O701" i="1"/>
  <c r="J702" i="1"/>
  <c r="L701" i="1"/>
  <c r="P702" i="1" l="1"/>
  <c r="O703" i="1" s="1"/>
  <c r="Q703" i="1" s="1"/>
  <c r="O702" i="1"/>
  <c r="R702" i="1" s="1"/>
  <c r="J703" i="1"/>
  <c r="L702" i="1"/>
  <c r="P703" i="1" l="1"/>
  <c r="R703" i="1" s="1"/>
  <c r="J704" i="1"/>
  <c r="L703" i="1"/>
  <c r="P704" i="1" l="1"/>
  <c r="R704" i="1" s="1"/>
  <c r="O704" i="1"/>
  <c r="Q704" i="1" s="1"/>
  <c r="J705" i="1"/>
  <c r="L704" i="1"/>
  <c r="P705" i="1" l="1"/>
  <c r="R705" i="1" s="1"/>
  <c r="O705" i="1"/>
  <c r="Q705" i="1" s="1"/>
  <c r="J706" i="1"/>
  <c r="L705" i="1"/>
  <c r="P706" i="1" l="1"/>
  <c r="R706" i="1" s="1"/>
  <c r="O706" i="1"/>
  <c r="Q706" i="1" s="1"/>
  <c r="J707" i="1"/>
  <c r="L706" i="1"/>
  <c r="P707" i="1" l="1"/>
  <c r="R707" i="1" s="1"/>
  <c r="O707" i="1"/>
  <c r="Q707" i="1" s="1"/>
  <c r="J708" i="1"/>
  <c r="L707" i="1"/>
  <c r="P708" i="1" l="1"/>
  <c r="R708" i="1" s="1"/>
  <c r="O708" i="1"/>
  <c r="J709" i="1"/>
  <c r="L708" i="1"/>
  <c r="P709" i="1" l="1"/>
  <c r="O710" i="1" s="1"/>
  <c r="Q710" i="1" s="1"/>
  <c r="O709" i="1"/>
  <c r="R709" i="1" s="1"/>
  <c r="J710" i="1"/>
  <c r="L709" i="1"/>
  <c r="P710" i="1" l="1"/>
  <c r="R710" i="1" s="1"/>
  <c r="J711" i="1"/>
  <c r="L710" i="1"/>
  <c r="P711" i="1" l="1"/>
  <c r="R711" i="1" s="1"/>
  <c r="O711" i="1"/>
  <c r="Q711" i="1" s="1"/>
  <c r="J712" i="1"/>
  <c r="L711" i="1"/>
  <c r="P712" i="1" l="1"/>
  <c r="R712" i="1" s="1"/>
  <c r="O712" i="1"/>
  <c r="Q712" i="1" s="1"/>
  <c r="J713" i="1"/>
  <c r="L712" i="1"/>
  <c r="P713" i="1" l="1"/>
  <c r="R713" i="1" s="1"/>
  <c r="O713" i="1"/>
  <c r="Q713" i="1" s="1"/>
  <c r="J714" i="1"/>
  <c r="L713" i="1"/>
  <c r="O714" i="1" l="1"/>
  <c r="Q714" i="1" s="1"/>
  <c r="P714" i="1"/>
  <c r="R714" i="1" s="1"/>
  <c r="J715" i="1"/>
  <c r="L714" i="1"/>
  <c r="P715" i="1" l="1"/>
  <c r="R715" i="1" s="1"/>
  <c r="O715" i="1"/>
  <c r="J716" i="1"/>
  <c r="L715" i="1"/>
  <c r="P716" i="1" l="1"/>
  <c r="O717" i="1" s="1"/>
  <c r="Q717" i="1" s="1"/>
  <c r="O716" i="1"/>
  <c r="R716" i="1" s="1"/>
  <c r="J717" i="1"/>
  <c r="L716" i="1"/>
  <c r="P717" i="1" l="1"/>
  <c r="R717" i="1" s="1"/>
  <c r="J718" i="1"/>
  <c r="L717" i="1"/>
  <c r="P718" i="1" l="1"/>
  <c r="R718" i="1" s="1"/>
  <c r="O718" i="1"/>
  <c r="Q718" i="1" s="1"/>
  <c r="J719" i="1"/>
  <c r="L718" i="1"/>
  <c r="P719" i="1" l="1"/>
  <c r="R719" i="1" s="1"/>
  <c r="O719" i="1"/>
  <c r="Q719" i="1" s="1"/>
  <c r="J720" i="1"/>
  <c r="L719" i="1"/>
  <c r="P720" i="1" l="1"/>
  <c r="R720" i="1" s="1"/>
  <c r="O720" i="1"/>
  <c r="Q720" i="1" s="1"/>
  <c r="J721" i="1"/>
  <c r="L720" i="1"/>
  <c r="P721" i="1" l="1"/>
  <c r="R721" i="1" s="1"/>
  <c r="O721" i="1"/>
  <c r="Q721" i="1" s="1"/>
  <c r="J722" i="1"/>
  <c r="L721" i="1"/>
  <c r="P722" i="1" l="1"/>
  <c r="R722" i="1" s="1"/>
  <c r="O722" i="1"/>
  <c r="J723" i="1"/>
  <c r="L722" i="1"/>
  <c r="P723" i="1" l="1"/>
  <c r="O723" i="1"/>
  <c r="R723" i="1" s="1"/>
  <c r="J724" i="1"/>
  <c r="L723" i="1"/>
  <c r="O724" i="1" l="1"/>
  <c r="Q724" i="1" s="1"/>
  <c r="P724" i="1"/>
  <c r="R724" i="1" s="1"/>
  <c r="J725" i="1"/>
  <c r="L724" i="1"/>
  <c r="P725" i="1" l="1"/>
  <c r="R725" i="1" s="1"/>
  <c r="O725" i="1"/>
  <c r="Q725" i="1" s="1"/>
  <c r="J726" i="1"/>
  <c r="L725" i="1"/>
  <c r="P726" i="1" l="1"/>
  <c r="R726" i="1" s="1"/>
  <c r="O726" i="1"/>
  <c r="Q726" i="1" s="1"/>
  <c r="J727" i="1"/>
  <c r="L726" i="1"/>
  <c r="P727" i="1" l="1"/>
  <c r="R727" i="1" s="1"/>
  <c r="O727" i="1"/>
  <c r="Q727" i="1" s="1"/>
  <c r="J728" i="1"/>
  <c r="L727" i="1"/>
  <c r="P728" i="1" l="1"/>
  <c r="R728" i="1" s="1"/>
  <c r="O728" i="1"/>
  <c r="Q728" i="1" s="1"/>
  <c r="J729" i="1"/>
  <c r="L728" i="1"/>
  <c r="P729" i="1" l="1"/>
  <c r="R729" i="1" s="1"/>
  <c r="O729" i="1"/>
  <c r="J730" i="1"/>
  <c r="L729" i="1"/>
  <c r="P730" i="1" l="1"/>
  <c r="O730" i="1"/>
  <c r="J731" i="1"/>
  <c r="L730" i="1"/>
  <c r="O731" i="1" l="1"/>
  <c r="Q731" i="1" s="1"/>
  <c r="R730" i="1"/>
  <c r="P731" i="1"/>
  <c r="R731" i="1" s="1"/>
  <c r="R733" i="1"/>
  <c r="J732" i="1"/>
  <c r="L731" i="1"/>
  <c r="R732" i="1" s="1"/>
  <c r="O732" i="1" l="1"/>
  <c r="Q732" i="1" s="1"/>
  <c r="Q733" i="1" s="1"/>
  <c r="L732" i="1"/>
</calcChain>
</file>

<file path=xl/sharedStrings.xml><?xml version="1.0" encoding="utf-8"?>
<sst xmlns="http://schemas.openxmlformats.org/spreadsheetml/2006/main" count="786" uniqueCount="38">
  <si>
    <t>Dzień</t>
  </si>
  <si>
    <t>Pora roku</t>
  </si>
  <si>
    <t>Zima</t>
  </si>
  <si>
    <t>Wiosna</t>
  </si>
  <si>
    <t>Lato</t>
  </si>
  <si>
    <t>Jesień</t>
  </si>
  <si>
    <t>Popyt</t>
  </si>
  <si>
    <t>Liczba Rowerów</t>
  </si>
  <si>
    <t>Koszt Serwisu</t>
  </si>
  <si>
    <t>Przychód</t>
  </si>
  <si>
    <t>Łączny Koszt</t>
  </si>
  <si>
    <t>Łączny przychód</t>
  </si>
  <si>
    <t>Łączny dochód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</si>
  <si>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</si>
  <si>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</si>
  <si>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</si>
  <si>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</si>
  <si>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</si>
  <si>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</si>
  <si>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</si>
  <si>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</si>
  <si>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</si>
  <si>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</si>
  <si>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</si>
  <si>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</si>
  <si>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Miesiąc</t>
  </si>
  <si>
    <t>Nazwa</t>
  </si>
  <si>
    <t>Suma końcowa</t>
  </si>
  <si>
    <t>Dochód</t>
  </si>
  <si>
    <t>Suma z Dochód</t>
  </si>
  <si>
    <t>Rok</t>
  </si>
  <si>
    <t>Cena wypożyczenia roweru</t>
  </si>
  <si>
    <t>Koszt kupionych rowerów</t>
  </si>
  <si>
    <t>Nowa liczba rowerów</t>
  </si>
  <si>
    <t>Przychód z dodatkowymi rowerami</t>
  </si>
  <si>
    <t>Koszty z dodatkowymi rowerami</t>
  </si>
  <si>
    <t>Testowany dochód</t>
  </si>
  <si>
    <t>Testowany przychód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</si>
</sst>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zł&quot;_-;\-* #,##0.00\ &quot;zł&quot;_-;_-* &quot;-&quot;??\ &quot;zł&quot;_-;_-@_-"/>
    <numFmt numFmtId="164" formatCode="[$-F800]dddd\,\ mmmm\ dd\,\ yyyy"/>
    <numFmt numFmtId="165" formatCode="#,##0.00\ &quot;zł&quot;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9" fontId="0" fillId="0" borderId="0" xfId="1" applyFont="1"/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9" fontId="0" fillId="0" borderId="0" xfId="0" applyNumberFormat="1" applyFont="1"/>
    <xf numFmtId="0" fontId="0" fillId="0" borderId="0" xfId="0" applyAlignment="1">
      <alignment wrapText="1"/>
    </xf>
  </cellXfs>
  <cellStyles count="2">
    <cellStyle name="Normalny" xfId="0" builtinId="0"/>
    <cellStyle name="Procentowy" xfId="1" builtinId="5"/>
  </cellStyles>
  <dxfs count="36">
    <dxf>
      <numFmt numFmtId="34" formatCode="_-* #,##0.00\ &quot;zł&quot;_-;\-* #,##0.00\ &quot;zł&quot;_-;_-* &quot;-&quot;??\ &quot;zł&quot;_-;_-@_-"/>
    </dxf>
    <dxf>
      <numFmt numFmtId="34" formatCode="_-* #,##0.00\ &quot;zł&quot;_-;\-* #,##0.00\ &quot;zł&quot;_-;_-* &quot;-&quot;??\ &quot;zł&quot;_-;_-@_-"/>
    </dxf>
    <dxf>
      <numFmt numFmtId="34" formatCode="_-* #,##0.00\ &quot;zł&quot;_-;\-* #,##0.00\ &quot;zł&quot;_-;_-* &quot;-&quot;??\ &quot;zł&quot;_-;_-@_-"/>
    </dxf>
    <dxf>
      <numFmt numFmtId="34" formatCode="_-* #,##0.00\ &quot;zł&quot;_-;\-* #,##0.00\ &quot;zł&quot;_-;_-* &quot;-&quot;??\ &quot;zł&quot;_-;_-@_-"/>
    </dxf>
    <dxf>
      <numFmt numFmtId="34" formatCode="_-* #,##0.00\ &quot;zł&quot;_-;\-* #,##0.00\ &quot;zł&quot;_-;_-* &quot;-&quot;??\ &quot;zł&quot;_-;_-@_-"/>
    </dxf>
    <dxf>
      <numFmt numFmtId="34" formatCode="_-* #,##0.00\ &quot;zł&quot;_-;\-* #,##0.00\ &quot;zł&quot;_-;_-* &quot;-&quot;??\ &quot;zł&quot;_-;_-@_-"/>
    </dxf>
    <dxf>
      <numFmt numFmtId="34" formatCode="_-* #,##0.00\ &quot;zł&quot;_-;\-* #,##0.00\ &quot;zł&quot;_-;_-* &quot;-&quot;??\ &quot;zł&quot;_-;_-@_-"/>
    </dxf>
    <dxf>
      <numFmt numFmtId="34" formatCode="_-* #,##0.00\ &quot;zł&quot;_-;\-* #,##0.00\ &quot;zł&quot;_-;_-* &quot;-&quot;??\ &quot;zł&quot;_-;_-@_-"/>
    </dxf>
    <dxf>
      <numFmt numFmtId="34" formatCode="_-* #,##0.00\ &quot;zł&quot;_-;\-* #,##0.00\ &quot;zł&quot;_-;_-* &quot;-&quot;??\ &quot;zł&quot;_-;_-@_-"/>
    </dxf>
    <dxf>
      <numFmt numFmtId="34" formatCode="_-* #,##0.00\ &quot;zł&quot;_-;\-* #,##0.00\ &quot;zł&quot;_-;_-* &quot;-&quot;??\ &quot;zł&quot;_-;_-@_-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3" formatCode="0%"/>
    </dxf>
    <dxf>
      <numFmt numFmtId="0" formatCode="General"/>
    </dxf>
    <dxf>
      <numFmt numFmtId="0" formatCode="General"/>
    </dxf>
    <dxf>
      <numFmt numFmtId="164" formatCode="[$-F800]dddd\,\ mmmm\ dd\,\ yyyy"/>
    </dxf>
    <dxf>
      <numFmt numFmtId="164" formatCode="[$-F800]dddd\,\ mmmm\ dd\,\ yyyy"/>
    </dxf>
    <dxf>
      <numFmt numFmtId="0" formatCode="General"/>
    </dxf>
    <dxf>
      <numFmt numFmtId="34" formatCode="_-* #,##0.00\ &quot;zł&quot;_-;\-* #,##0.00\ &quot;zł&quot;_-;_-* &quot;-&quot;??\ &quot;zł&quot;_-;_-@_-"/>
    </dxf>
    <dxf>
      <numFmt numFmtId="34" formatCode="_-* #,##0.00\ &quot;zł&quot;_-;\-* #,##0.00\ &quot;zł&quot;_-;_-* &quot;-&quot;??\ &quot;zł&quot;_-;_-@_-"/>
    </dxf>
    <dxf>
      <numFmt numFmtId="34" formatCode="_-* #,##0.00\ &quot;zł&quot;_-;\-* #,##0.00\ &quot;zł&quot;_-;_-* &quot;-&quot;??\ &quot;zł&quot;_-;_-@_-"/>
    </dxf>
    <dxf>
      <numFmt numFmtId="0" formatCode="General"/>
    </dxf>
    <dxf>
      <numFmt numFmtId="0" formatCode="General"/>
    </dxf>
    <dxf>
      <numFmt numFmtId="34" formatCode="_-* #,##0.00\ &quot;zł&quot;_-;\-* #,##0.00\ &quot;zł&quot;_-;_-* &quot;-&quot;??\ &quot;zł&quot;_-;_-@_-"/>
    </dxf>
    <dxf>
      <numFmt numFmtId="34" formatCode="_-* #,##0.00\ &quot;zł&quot;_-;\-* #,##0.00\ &quot;zł&quot;_-;_-* &quot;-&quot;??\ &quot;zł&quot;_-;_-@_-"/>
    </dxf>
    <dxf>
      <numFmt numFmtId="0" formatCode="General"/>
    </dxf>
    <dxf>
      <numFmt numFmtId="34" formatCode="_-* #,##0.00\ &quot;zł&quot;_-;\-* #,##0.00\ &quot;zł&quot;_-;_-* &quot;-&quot;??\ &quot;zł&quot;_-;_-@_-"/>
    </dxf>
    <dxf>
      <numFmt numFmtId="34" formatCode="_-* #,##0.00\ &quot;zł&quot;_-;\-* #,##0.00\ &quot;zł&quot;_-;_-* &quot;-&quot;??\ &quot;zł&quot;_-;_-@_-"/>
    </dxf>
    <dxf>
      <numFmt numFmtId="34" formatCode="_-* #,##0.00\ &quot;zł&quot;_-;\-* #,##0.00\ &quot;zł&quot;_-;_-* &quot;-&quot;??\ &quot;zł&quot;_-;_-@_-"/>
    </dxf>
    <dxf>
      <numFmt numFmtId="34" formatCode="_-* #,##0.00\ &quot;zł&quot;_-;\-* #,##0.00\ &quot;zł&quot;_-;_-* &quot;-&quot;??\ &quot;zł&quot;_-;_-@_-"/>
    </dxf>
    <dxf>
      <numFmt numFmtId="34" formatCode="_-* #,##0.00\ &quot;zł&quot;_-;\-* #,##0.00\ &quot;zł&quot;_-;_-* &quot;-&quot;??\ &quot;zł&quot;_-;_-@_-"/>
    </dxf>
    <dxf>
      <numFmt numFmtId="2" formatCode="0.00"/>
    </dxf>
    <dxf>
      <numFmt numFmtId="13" formatCode="0%"/>
    </dxf>
    <dxf>
      <numFmt numFmtId="164" formatCode="[$-F800]dddd\,\ mmmm\ dd\,\ yyyy"/>
    </dxf>
    <dxf>
      <numFmt numFmtId="164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numFmt numFmtId="164" formatCode="[$-F800]dddd\,\ mmmm\ dd\,\ 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[Zadanie 5.xlsx]Dochód miesięczny!Tabela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Miesięczne zestawienie</a:t>
            </a:r>
            <a:r>
              <a:rPr lang="pl-PL" baseline="0"/>
              <a:t> dochodów w 2023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'Dochód miesięczny'!$B$3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'Dochód miesięczny'!$A$4:$A$16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'Dochód miesięczny'!$B$4:$B$16</c:f>
              <c:numCache>
                <c:formatCode>General</c:formatCode>
                <c:ptCount val="12"/>
                <c:pt idx="0">
                  <c:v>-7430</c:v>
                </c:pt>
                <c:pt idx="1">
                  <c:v>600</c:v>
                </c:pt>
                <c:pt idx="2">
                  <c:v>1590</c:v>
                </c:pt>
                <c:pt idx="3">
                  <c:v>2250</c:v>
                </c:pt>
                <c:pt idx="4">
                  <c:v>2850</c:v>
                </c:pt>
                <c:pt idx="5">
                  <c:v>3660</c:v>
                </c:pt>
                <c:pt idx="6">
                  <c:v>4920</c:v>
                </c:pt>
                <c:pt idx="7">
                  <c:v>5610</c:v>
                </c:pt>
                <c:pt idx="8">
                  <c:v>4320</c:v>
                </c:pt>
                <c:pt idx="9">
                  <c:v>1890</c:v>
                </c:pt>
                <c:pt idx="10">
                  <c:v>2040</c:v>
                </c:pt>
                <c:pt idx="11">
                  <c:v>1350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6-4194-8E8D-A250D2E79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0981631"/>
        <c:axId val="1800987455"/>
      </c:barChart>
      <c:catAx>
        <c:axId val="1800981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00987455"/>
        <c:crosses val="autoZero"/>
        <c:auto val="1"/>
        <c:lblAlgn val="ctr"/>
        <c:lblOffset val="100"/>
        <c:noMultiLvlLbl val="0"/>
      </c:catAx>
      <c:valAx>
        <c:axId val="180098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Dochód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0098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581025</xdr:colOff>
      <xdr:row>15</xdr:row>
      <xdr:rowOff>76200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F2335CD-5840-49CB-B954-6033F03D5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anisław Borodziuk" refreshedDate="44628.385026157404" createdVersion="7" refreshedVersion="7" minRefreshableVersion="3" recordCount="731" xr:uid="{D22D8671-C983-476D-AC5E-648C9E720319}">
  <cacheSource type="worksheet">
    <worksheetSource name="Tabela1"/>
  </cacheSource>
  <cacheFields count="12">
    <cacheField name="Dzień" numFmtId="164">
      <sharedItems containsSemiMixedTypes="0" containsNonDate="0" containsDate="1" containsString="0" minDate="2023-01-01T00:00:00" maxDate="2025-01-01T00:00:00"/>
    </cacheField>
    <cacheField name="Pora roku" numFmtId="164">
      <sharedItems/>
    </cacheField>
    <cacheField name="Popyt" numFmtId="9">
      <sharedItems containsSemiMixedTypes="0" containsString="0" containsNumber="1" minValue="0.2" maxValue="0.9"/>
    </cacheField>
    <cacheField name="Koszt Serwisu" numFmtId="165">
      <sharedItems containsSemiMixedTypes="0" containsString="0" containsNumber="1" containsInteger="1" minValue="0" maxValue="150"/>
    </cacheField>
    <cacheField name="Liczba Rowerów" numFmtId="2">
      <sharedItems containsSemiMixedTypes="0" containsString="0" containsNumber="1" containsInteger="1" minValue="10" maxValue="10"/>
    </cacheField>
    <cacheField name="Przychód" numFmtId="165">
      <sharedItems containsSemiMixedTypes="0" containsString="0" containsNumber="1" containsInteger="1" minValue="0" maxValue="270"/>
    </cacheField>
    <cacheField name="Łączny Koszt" numFmtId="165">
      <sharedItems containsSemiMixedTypes="0" containsString="0" containsNumber="1" containsInteger="1" minValue="8150" maxValue="23750"/>
    </cacheField>
    <cacheField name="Łączny przychód" numFmtId="2">
      <sharedItems containsSemiMixedTypes="0" containsString="0" containsNumber="1" containsInteger="1" minValue="0" maxValue="79020"/>
    </cacheField>
    <cacheField name="Łączny dochód" numFmtId="165">
      <sharedItems containsSemiMixedTypes="0" containsString="0" containsNumber="1" containsInteger="1" minValue="-8150" maxValue="55300"/>
    </cacheField>
    <cacheField name="Miesiąc" numFmtId="0">
      <sharedItems count="12">
        <s v="Styczeń"/>
        <s v="Luty"/>
        <s v="Marzec"/>
        <s v="Kwiecień"/>
        <s v="Maj"/>
        <s v="Czerwiec"/>
        <s v="Lipiec"/>
        <s v="Sierpień"/>
        <s v="Wrzesień"/>
        <s v="Październik"/>
        <s v="Listopad"/>
        <s v="Grudzień"/>
      </sharedItems>
    </cacheField>
    <cacheField name="Dochód" numFmtId="44">
      <sharedItems containsSemiMixedTypes="0" containsString="0" containsNumber="1" containsInteger="1" minValue="-8150" maxValue="270"/>
    </cacheField>
    <cacheField name="Rok" numFmtId="0">
      <sharedItems containsSemiMixedTypes="0" containsString="0" containsNumber="1" containsInteger="1" minValue="2023" maxValue="2024" count="2">
        <n v="2023"/>
        <n v="202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1">
  <r>
    <d v="2023-01-01T00:00:00"/>
    <s v="Zima"/>
    <n v="0.2"/>
    <n v="150"/>
    <n v="10"/>
    <n v="0"/>
    <n v="8150"/>
    <n v="0"/>
    <n v="-8150"/>
    <x v="0"/>
    <n v="-8150"/>
    <x v="0"/>
  </r>
  <r>
    <d v="2023-01-02T00:00:00"/>
    <s v="Zima"/>
    <n v="0.2"/>
    <n v="0"/>
    <n v="10"/>
    <n v="60"/>
    <n v="8150"/>
    <n v="60"/>
    <n v="-8090"/>
    <x v="0"/>
    <n v="60"/>
    <x v="0"/>
  </r>
  <r>
    <d v="2023-01-03T00:00:00"/>
    <s v="Zima"/>
    <n v="0.2"/>
    <n v="0"/>
    <n v="10"/>
    <n v="60"/>
    <n v="8150"/>
    <n v="120"/>
    <n v="-8030"/>
    <x v="0"/>
    <n v="60"/>
    <x v="0"/>
  </r>
  <r>
    <d v="2023-01-04T00:00:00"/>
    <s v="Zima"/>
    <n v="0.2"/>
    <n v="0"/>
    <n v="10"/>
    <n v="60"/>
    <n v="8150"/>
    <n v="180"/>
    <n v="-7970"/>
    <x v="0"/>
    <n v="60"/>
    <x v="0"/>
  </r>
  <r>
    <d v="2023-01-05T00:00:00"/>
    <s v="Zima"/>
    <n v="0.2"/>
    <n v="0"/>
    <n v="10"/>
    <n v="60"/>
    <n v="8150"/>
    <n v="240"/>
    <n v="-7910"/>
    <x v="0"/>
    <n v="60"/>
    <x v="0"/>
  </r>
  <r>
    <d v="2023-01-06T00:00:00"/>
    <s v="Zima"/>
    <n v="0.2"/>
    <n v="0"/>
    <n v="10"/>
    <n v="60"/>
    <n v="8150"/>
    <n v="300"/>
    <n v="-7850"/>
    <x v="0"/>
    <n v="60"/>
    <x v="0"/>
  </r>
  <r>
    <d v="2023-01-07T00:00:00"/>
    <s v="Zima"/>
    <n v="0.2"/>
    <n v="0"/>
    <n v="10"/>
    <n v="0"/>
    <n v="8150"/>
    <n v="300"/>
    <n v="-7850"/>
    <x v="0"/>
    <n v="0"/>
    <x v="0"/>
  </r>
  <r>
    <d v="2023-01-08T00:00:00"/>
    <s v="Zima"/>
    <n v="0.2"/>
    <n v="150"/>
    <n v="10"/>
    <n v="0"/>
    <n v="8300"/>
    <n v="300"/>
    <n v="-8000"/>
    <x v="0"/>
    <n v="-150"/>
    <x v="0"/>
  </r>
  <r>
    <d v="2023-01-09T00:00:00"/>
    <s v="Zima"/>
    <n v="0.2"/>
    <n v="0"/>
    <n v="10"/>
    <n v="60"/>
    <n v="8300"/>
    <n v="360"/>
    <n v="-7940"/>
    <x v="0"/>
    <n v="60"/>
    <x v="0"/>
  </r>
  <r>
    <d v="2023-01-10T00:00:00"/>
    <s v="Zima"/>
    <n v="0.2"/>
    <n v="0"/>
    <n v="10"/>
    <n v="60"/>
    <n v="8300"/>
    <n v="420"/>
    <n v="-7880"/>
    <x v="0"/>
    <n v="60"/>
    <x v="0"/>
  </r>
  <r>
    <d v="2023-01-11T00:00:00"/>
    <s v="Zima"/>
    <n v="0.2"/>
    <n v="0"/>
    <n v="10"/>
    <n v="60"/>
    <n v="8300"/>
    <n v="480"/>
    <n v="-7820"/>
    <x v="0"/>
    <n v="60"/>
    <x v="0"/>
  </r>
  <r>
    <d v="2023-01-12T00:00:00"/>
    <s v="Zima"/>
    <n v="0.2"/>
    <n v="0"/>
    <n v="10"/>
    <n v="60"/>
    <n v="8300"/>
    <n v="540"/>
    <n v="-7760"/>
    <x v="0"/>
    <n v="60"/>
    <x v="0"/>
  </r>
  <r>
    <d v="2023-01-13T00:00:00"/>
    <s v="Zima"/>
    <n v="0.2"/>
    <n v="0"/>
    <n v="10"/>
    <n v="60"/>
    <n v="8300"/>
    <n v="600"/>
    <n v="-7700"/>
    <x v="0"/>
    <n v="60"/>
    <x v="0"/>
  </r>
  <r>
    <d v="2023-01-14T00:00:00"/>
    <s v="Zima"/>
    <n v="0.2"/>
    <n v="0"/>
    <n v="10"/>
    <n v="0"/>
    <n v="8300"/>
    <n v="600"/>
    <n v="-7700"/>
    <x v="0"/>
    <n v="0"/>
    <x v="0"/>
  </r>
  <r>
    <d v="2023-01-15T00:00:00"/>
    <s v="Zima"/>
    <n v="0.2"/>
    <n v="150"/>
    <n v="10"/>
    <n v="0"/>
    <n v="8450"/>
    <n v="600"/>
    <n v="-7850"/>
    <x v="0"/>
    <n v="-150"/>
    <x v="0"/>
  </r>
  <r>
    <d v="2023-01-16T00:00:00"/>
    <s v="Zima"/>
    <n v="0.2"/>
    <n v="0"/>
    <n v="10"/>
    <n v="60"/>
    <n v="8450"/>
    <n v="660"/>
    <n v="-7790"/>
    <x v="0"/>
    <n v="60"/>
    <x v="0"/>
  </r>
  <r>
    <d v="2023-01-17T00:00:00"/>
    <s v="Zima"/>
    <n v="0.2"/>
    <n v="0"/>
    <n v="10"/>
    <n v="60"/>
    <n v="8450"/>
    <n v="720"/>
    <n v="-7730"/>
    <x v="0"/>
    <n v="60"/>
    <x v="0"/>
  </r>
  <r>
    <d v="2023-01-18T00:00:00"/>
    <s v="Zima"/>
    <n v="0.2"/>
    <n v="0"/>
    <n v="10"/>
    <n v="60"/>
    <n v="8450"/>
    <n v="780"/>
    <n v="-7670"/>
    <x v="0"/>
    <n v="60"/>
    <x v="0"/>
  </r>
  <r>
    <d v="2023-01-19T00:00:00"/>
    <s v="Zima"/>
    <n v="0.2"/>
    <n v="0"/>
    <n v="10"/>
    <n v="60"/>
    <n v="8450"/>
    <n v="840"/>
    <n v="-7610"/>
    <x v="0"/>
    <n v="60"/>
    <x v="0"/>
  </r>
  <r>
    <d v="2023-01-20T00:00:00"/>
    <s v="Zima"/>
    <n v="0.2"/>
    <n v="0"/>
    <n v="10"/>
    <n v="60"/>
    <n v="8450"/>
    <n v="900"/>
    <n v="-7550"/>
    <x v="0"/>
    <n v="60"/>
    <x v="0"/>
  </r>
  <r>
    <d v="2023-01-21T00:00:00"/>
    <s v="Zima"/>
    <n v="0.2"/>
    <n v="0"/>
    <n v="10"/>
    <n v="0"/>
    <n v="8450"/>
    <n v="900"/>
    <n v="-7550"/>
    <x v="0"/>
    <n v="0"/>
    <x v="0"/>
  </r>
  <r>
    <d v="2023-01-22T00:00:00"/>
    <s v="Zima"/>
    <n v="0.2"/>
    <n v="150"/>
    <n v="10"/>
    <n v="0"/>
    <n v="8600"/>
    <n v="900"/>
    <n v="-7700"/>
    <x v="0"/>
    <n v="-150"/>
    <x v="0"/>
  </r>
  <r>
    <d v="2023-01-23T00:00:00"/>
    <s v="Zima"/>
    <n v="0.2"/>
    <n v="0"/>
    <n v="10"/>
    <n v="60"/>
    <n v="8600"/>
    <n v="960"/>
    <n v="-7640"/>
    <x v="0"/>
    <n v="60"/>
    <x v="0"/>
  </r>
  <r>
    <d v="2023-01-24T00:00:00"/>
    <s v="Zima"/>
    <n v="0.2"/>
    <n v="0"/>
    <n v="10"/>
    <n v="60"/>
    <n v="8600"/>
    <n v="1020"/>
    <n v="-7580"/>
    <x v="0"/>
    <n v="60"/>
    <x v="0"/>
  </r>
  <r>
    <d v="2023-01-25T00:00:00"/>
    <s v="Zima"/>
    <n v="0.2"/>
    <n v="0"/>
    <n v="10"/>
    <n v="60"/>
    <n v="8600"/>
    <n v="1080"/>
    <n v="-7520"/>
    <x v="0"/>
    <n v="60"/>
    <x v="0"/>
  </r>
  <r>
    <d v="2023-01-26T00:00:00"/>
    <s v="Zima"/>
    <n v="0.2"/>
    <n v="0"/>
    <n v="10"/>
    <n v="60"/>
    <n v="8600"/>
    <n v="1140"/>
    <n v="-7460"/>
    <x v="0"/>
    <n v="60"/>
    <x v="0"/>
  </r>
  <r>
    <d v="2023-01-27T00:00:00"/>
    <s v="Zima"/>
    <n v="0.2"/>
    <n v="0"/>
    <n v="10"/>
    <n v="60"/>
    <n v="8600"/>
    <n v="1200"/>
    <n v="-7400"/>
    <x v="0"/>
    <n v="60"/>
    <x v="0"/>
  </r>
  <r>
    <d v="2023-01-28T00:00:00"/>
    <s v="Zima"/>
    <n v="0.2"/>
    <n v="0"/>
    <n v="10"/>
    <n v="0"/>
    <n v="8600"/>
    <n v="1200"/>
    <n v="-7400"/>
    <x v="0"/>
    <n v="0"/>
    <x v="0"/>
  </r>
  <r>
    <d v="2023-01-29T00:00:00"/>
    <s v="Zima"/>
    <n v="0.2"/>
    <n v="150"/>
    <n v="10"/>
    <n v="0"/>
    <n v="8750"/>
    <n v="1200"/>
    <n v="-7550"/>
    <x v="0"/>
    <n v="-150"/>
    <x v="0"/>
  </r>
  <r>
    <d v="2023-01-30T00:00:00"/>
    <s v="Zima"/>
    <n v="0.2"/>
    <n v="0"/>
    <n v="10"/>
    <n v="60"/>
    <n v="8750"/>
    <n v="1260"/>
    <n v="-7490"/>
    <x v="0"/>
    <n v="60"/>
    <x v="0"/>
  </r>
  <r>
    <d v="2023-01-31T00:00:00"/>
    <s v="Zima"/>
    <n v="0.2"/>
    <n v="0"/>
    <n v="10"/>
    <n v="60"/>
    <n v="8750"/>
    <n v="1320"/>
    <n v="-7430"/>
    <x v="0"/>
    <n v="60"/>
    <x v="0"/>
  </r>
  <r>
    <d v="2023-02-01T00:00:00"/>
    <s v="Zima"/>
    <n v="0.2"/>
    <n v="0"/>
    <n v="10"/>
    <n v="60"/>
    <n v="8750"/>
    <n v="1380"/>
    <n v="-7370"/>
    <x v="1"/>
    <n v="60"/>
    <x v="0"/>
  </r>
  <r>
    <d v="2023-02-02T00:00:00"/>
    <s v="Zima"/>
    <n v="0.2"/>
    <n v="0"/>
    <n v="10"/>
    <n v="60"/>
    <n v="8750"/>
    <n v="1440"/>
    <n v="-7310"/>
    <x v="1"/>
    <n v="60"/>
    <x v="0"/>
  </r>
  <r>
    <d v="2023-02-03T00:00:00"/>
    <s v="Zima"/>
    <n v="0.2"/>
    <n v="0"/>
    <n v="10"/>
    <n v="60"/>
    <n v="8750"/>
    <n v="1500"/>
    <n v="-7250"/>
    <x v="1"/>
    <n v="60"/>
    <x v="0"/>
  </r>
  <r>
    <d v="2023-02-04T00:00:00"/>
    <s v="Zima"/>
    <n v="0.2"/>
    <n v="0"/>
    <n v="10"/>
    <n v="0"/>
    <n v="8750"/>
    <n v="1500"/>
    <n v="-7250"/>
    <x v="1"/>
    <n v="0"/>
    <x v="0"/>
  </r>
  <r>
    <d v="2023-02-05T00:00:00"/>
    <s v="Zima"/>
    <n v="0.2"/>
    <n v="150"/>
    <n v="10"/>
    <n v="0"/>
    <n v="8900"/>
    <n v="1500"/>
    <n v="-7400"/>
    <x v="1"/>
    <n v="-150"/>
    <x v="0"/>
  </r>
  <r>
    <d v="2023-02-06T00:00:00"/>
    <s v="Zima"/>
    <n v="0.2"/>
    <n v="0"/>
    <n v="10"/>
    <n v="60"/>
    <n v="8900"/>
    <n v="1560"/>
    <n v="-7340"/>
    <x v="1"/>
    <n v="60"/>
    <x v="0"/>
  </r>
  <r>
    <d v="2023-02-07T00:00:00"/>
    <s v="Zima"/>
    <n v="0.2"/>
    <n v="0"/>
    <n v="10"/>
    <n v="60"/>
    <n v="8900"/>
    <n v="1620"/>
    <n v="-7280"/>
    <x v="1"/>
    <n v="60"/>
    <x v="0"/>
  </r>
  <r>
    <d v="2023-02-08T00:00:00"/>
    <s v="Zima"/>
    <n v="0.2"/>
    <n v="0"/>
    <n v="10"/>
    <n v="60"/>
    <n v="8900"/>
    <n v="1680"/>
    <n v="-7220"/>
    <x v="1"/>
    <n v="60"/>
    <x v="0"/>
  </r>
  <r>
    <d v="2023-02-09T00:00:00"/>
    <s v="Zima"/>
    <n v="0.2"/>
    <n v="0"/>
    <n v="10"/>
    <n v="60"/>
    <n v="8900"/>
    <n v="1740"/>
    <n v="-7160"/>
    <x v="1"/>
    <n v="60"/>
    <x v="0"/>
  </r>
  <r>
    <d v="2023-02-10T00:00:00"/>
    <s v="Zima"/>
    <n v="0.2"/>
    <n v="0"/>
    <n v="10"/>
    <n v="60"/>
    <n v="8900"/>
    <n v="1800"/>
    <n v="-7100"/>
    <x v="1"/>
    <n v="60"/>
    <x v="0"/>
  </r>
  <r>
    <d v="2023-02-11T00:00:00"/>
    <s v="Zima"/>
    <n v="0.2"/>
    <n v="0"/>
    <n v="10"/>
    <n v="0"/>
    <n v="8900"/>
    <n v="1800"/>
    <n v="-7100"/>
    <x v="1"/>
    <n v="0"/>
    <x v="0"/>
  </r>
  <r>
    <d v="2023-02-12T00:00:00"/>
    <s v="Zima"/>
    <n v="0.2"/>
    <n v="150"/>
    <n v="10"/>
    <n v="0"/>
    <n v="9050"/>
    <n v="1800"/>
    <n v="-7250"/>
    <x v="1"/>
    <n v="-150"/>
    <x v="0"/>
  </r>
  <r>
    <d v="2023-02-13T00:00:00"/>
    <s v="Zima"/>
    <n v="0.2"/>
    <n v="0"/>
    <n v="10"/>
    <n v="60"/>
    <n v="9050"/>
    <n v="1860"/>
    <n v="-7190"/>
    <x v="1"/>
    <n v="60"/>
    <x v="0"/>
  </r>
  <r>
    <d v="2023-02-14T00:00:00"/>
    <s v="Zima"/>
    <n v="0.2"/>
    <n v="0"/>
    <n v="10"/>
    <n v="60"/>
    <n v="9050"/>
    <n v="1920"/>
    <n v="-7130"/>
    <x v="1"/>
    <n v="60"/>
    <x v="0"/>
  </r>
  <r>
    <d v="2023-02-15T00:00:00"/>
    <s v="Zima"/>
    <n v="0.2"/>
    <n v="0"/>
    <n v="10"/>
    <n v="60"/>
    <n v="9050"/>
    <n v="1980"/>
    <n v="-7070"/>
    <x v="1"/>
    <n v="60"/>
    <x v="0"/>
  </r>
  <r>
    <d v="2023-02-16T00:00:00"/>
    <s v="Zima"/>
    <n v="0.2"/>
    <n v="0"/>
    <n v="10"/>
    <n v="60"/>
    <n v="9050"/>
    <n v="2040"/>
    <n v="-7010"/>
    <x v="1"/>
    <n v="60"/>
    <x v="0"/>
  </r>
  <r>
    <d v="2023-02-17T00:00:00"/>
    <s v="Zima"/>
    <n v="0.2"/>
    <n v="0"/>
    <n v="10"/>
    <n v="60"/>
    <n v="9050"/>
    <n v="2100"/>
    <n v="-6950"/>
    <x v="1"/>
    <n v="60"/>
    <x v="0"/>
  </r>
  <r>
    <d v="2023-02-18T00:00:00"/>
    <s v="Zima"/>
    <n v="0.2"/>
    <n v="0"/>
    <n v="10"/>
    <n v="0"/>
    <n v="9050"/>
    <n v="2100"/>
    <n v="-6950"/>
    <x v="1"/>
    <n v="0"/>
    <x v="0"/>
  </r>
  <r>
    <d v="2023-02-19T00:00:00"/>
    <s v="Zima"/>
    <n v="0.2"/>
    <n v="150"/>
    <n v="10"/>
    <n v="0"/>
    <n v="9200"/>
    <n v="2100"/>
    <n v="-7100"/>
    <x v="1"/>
    <n v="-150"/>
    <x v="0"/>
  </r>
  <r>
    <d v="2023-02-20T00:00:00"/>
    <s v="Zima"/>
    <n v="0.2"/>
    <n v="0"/>
    <n v="10"/>
    <n v="60"/>
    <n v="9200"/>
    <n v="2160"/>
    <n v="-7040"/>
    <x v="1"/>
    <n v="60"/>
    <x v="0"/>
  </r>
  <r>
    <d v="2023-02-21T00:00:00"/>
    <s v="Zima"/>
    <n v="0.2"/>
    <n v="0"/>
    <n v="10"/>
    <n v="60"/>
    <n v="9200"/>
    <n v="2220"/>
    <n v="-6980"/>
    <x v="1"/>
    <n v="60"/>
    <x v="0"/>
  </r>
  <r>
    <d v="2023-02-22T00:00:00"/>
    <s v="Zima"/>
    <n v="0.2"/>
    <n v="0"/>
    <n v="10"/>
    <n v="60"/>
    <n v="9200"/>
    <n v="2280"/>
    <n v="-6920"/>
    <x v="1"/>
    <n v="60"/>
    <x v="0"/>
  </r>
  <r>
    <d v="2023-02-23T00:00:00"/>
    <s v="Zima"/>
    <n v="0.2"/>
    <n v="0"/>
    <n v="10"/>
    <n v="60"/>
    <n v="9200"/>
    <n v="2340"/>
    <n v="-6860"/>
    <x v="1"/>
    <n v="60"/>
    <x v="0"/>
  </r>
  <r>
    <d v="2023-02-24T00:00:00"/>
    <s v="Zima"/>
    <n v="0.2"/>
    <n v="0"/>
    <n v="10"/>
    <n v="60"/>
    <n v="9200"/>
    <n v="2400"/>
    <n v="-6800"/>
    <x v="1"/>
    <n v="60"/>
    <x v="0"/>
  </r>
  <r>
    <d v="2023-02-25T00:00:00"/>
    <s v="Zima"/>
    <n v="0.2"/>
    <n v="0"/>
    <n v="10"/>
    <n v="0"/>
    <n v="9200"/>
    <n v="2400"/>
    <n v="-6800"/>
    <x v="1"/>
    <n v="0"/>
    <x v="0"/>
  </r>
  <r>
    <d v="2023-02-26T00:00:00"/>
    <s v="Zima"/>
    <n v="0.2"/>
    <n v="150"/>
    <n v="10"/>
    <n v="0"/>
    <n v="9350"/>
    <n v="2400"/>
    <n v="-6950"/>
    <x v="1"/>
    <n v="-150"/>
    <x v="0"/>
  </r>
  <r>
    <d v="2023-02-27T00:00:00"/>
    <s v="Zima"/>
    <n v="0.2"/>
    <n v="0"/>
    <n v="10"/>
    <n v="60"/>
    <n v="9350"/>
    <n v="2460"/>
    <n v="-6890"/>
    <x v="1"/>
    <n v="60"/>
    <x v="0"/>
  </r>
  <r>
    <d v="2023-02-28T00:00:00"/>
    <s v="Zima"/>
    <n v="0.2"/>
    <n v="0"/>
    <n v="10"/>
    <n v="60"/>
    <n v="9350"/>
    <n v="2520"/>
    <n v="-6830"/>
    <x v="1"/>
    <n v="60"/>
    <x v="0"/>
  </r>
  <r>
    <d v="2023-03-01T00:00:00"/>
    <s v="Zima"/>
    <n v="0.2"/>
    <n v="0"/>
    <n v="10"/>
    <n v="60"/>
    <n v="9350"/>
    <n v="2580"/>
    <n v="-6770"/>
    <x v="2"/>
    <n v="60"/>
    <x v="0"/>
  </r>
  <r>
    <d v="2023-03-02T00:00:00"/>
    <s v="Zima"/>
    <n v="0.2"/>
    <n v="0"/>
    <n v="10"/>
    <n v="60"/>
    <n v="9350"/>
    <n v="2640"/>
    <n v="-6710"/>
    <x v="2"/>
    <n v="60"/>
    <x v="0"/>
  </r>
  <r>
    <d v="2023-03-03T00:00:00"/>
    <s v="Zima"/>
    <n v="0.2"/>
    <n v="0"/>
    <n v="10"/>
    <n v="60"/>
    <n v="9350"/>
    <n v="2700"/>
    <n v="-6650"/>
    <x v="2"/>
    <n v="60"/>
    <x v="0"/>
  </r>
  <r>
    <d v="2023-03-04T00:00:00"/>
    <s v="Zima"/>
    <n v="0.2"/>
    <n v="0"/>
    <n v="10"/>
    <n v="0"/>
    <n v="9350"/>
    <n v="2700"/>
    <n v="-6650"/>
    <x v="2"/>
    <n v="0"/>
    <x v="0"/>
  </r>
  <r>
    <d v="2023-03-05T00:00:00"/>
    <s v="Zima"/>
    <n v="0.2"/>
    <n v="150"/>
    <n v="10"/>
    <n v="0"/>
    <n v="9500"/>
    <n v="2700"/>
    <n v="-6800"/>
    <x v="2"/>
    <n v="-150"/>
    <x v="0"/>
  </r>
  <r>
    <d v="2023-03-06T00:00:00"/>
    <s v="Zima"/>
    <n v="0.2"/>
    <n v="0"/>
    <n v="10"/>
    <n v="60"/>
    <n v="9500"/>
    <n v="2760"/>
    <n v="-6740"/>
    <x v="2"/>
    <n v="60"/>
    <x v="0"/>
  </r>
  <r>
    <d v="2023-03-07T00:00:00"/>
    <s v="Zima"/>
    <n v="0.2"/>
    <n v="0"/>
    <n v="10"/>
    <n v="60"/>
    <n v="9500"/>
    <n v="2820"/>
    <n v="-6680"/>
    <x v="2"/>
    <n v="60"/>
    <x v="0"/>
  </r>
  <r>
    <d v="2023-03-08T00:00:00"/>
    <s v="Zima"/>
    <n v="0.2"/>
    <n v="0"/>
    <n v="10"/>
    <n v="60"/>
    <n v="9500"/>
    <n v="2880"/>
    <n v="-6620"/>
    <x v="2"/>
    <n v="60"/>
    <x v="0"/>
  </r>
  <r>
    <d v="2023-03-09T00:00:00"/>
    <s v="Zima"/>
    <n v="0.2"/>
    <n v="0"/>
    <n v="10"/>
    <n v="60"/>
    <n v="9500"/>
    <n v="2940"/>
    <n v="-6560"/>
    <x v="2"/>
    <n v="60"/>
    <x v="0"/>
  </r>
  <r>
    <d v="2023-03-10T00:00:00"/>
    <s v="Zima"/>
    <n v="0.2"/>
    <n v="0"/>
    <n v="10"/>
    <n v="60"/>
    <n v="9500"/>
    <n v="3000"/>
    <n v="-6500"/>
    <x v="2"/>
    <n v="60"/>
    <x v="0"/>
  </r>
  <r>
    <d v="2023-03-11T00:00:00"/>
    <s v="Zima"/>
    <n v="0.2"/>
    <n v="0"/>
    <n v="10"/>
    <n v="0"/>
    <n v="9500"/>
    <n v="3000"/>
    <n v="-6500"/>
    <x v="2"/>
    <n v="0"/>
    <x v="0"/>
  </r>
  <r>
    <d v="2023-03-12T00:00:00"/>
    <s v="Zima"/>
    <n v="0.2"/>
    <n v="150"/>
    <n v="10"/>
    <n v="0"/>
    <n v="9650"/>
    <n v="3000"/>
    <n v="-6650"/>
    <x v="2"/>
    <n v="-150"/>
    <x v="0"/>
  </r>
  <r>
    <d v="2023-03-13T00:00:00"/>
    <s v="Zima"/>
    <n v="0.2"/>
    <n v="0"/>
    <n v="10"/>
    <n v="60"/>
    <n v="9650"/>
    <n v="3060"/>
    <n v="-6590"/>
    <x v="2"/>
    <n v="60"/>
    <x v="0"/>
  </r>
  <r>
    <d v="2023-03-14T00:00:00"/>
    <s v="Zima"/>
    <n v="0.2"/>
    <n v="0"/>
    <n v="10"/>
    <n v="60"/>
    <n v="9650"/>
    <n v="3120"/>
    <n v="-6530"/>
    <x v="2"/>
    <n v="60"/>
    <x v="0"/>
  </r>
  <r>
    <d v="2023-03-15T00:00:00"/>
    <s v="Zima"/>
    <n v="0.2"/>
    <n v="0"/>
    <n v="10"/>
    <n v="60"/>
    <n v="9650"/>
    <n v="3180"/>
    <n v="-6470"/>
    <x v="2"/>
    <n v="60"/>
    <x v="0"/>
  </r>
  <r>
    <d v="2023-03-16T00:00:00"/>
    <s v="Zima"/>
    <n v="0.2"/>
    <n v="0"/>
    <n v="10"/>
    <n v="60"/>
    <n v="9650"/>
    <n v="3240"/>
    <n v="-6410"/>
    <x v="2"/>
    <n v="60"/>
    <x v="0"/>
  </r>
  <r>
    <d v="2023-03-17T00:00:00"/>
    <s v="Zima"/>
    <n v="0.2"/>
    <n v="0"/>
    <n v="10"/>
    <n v="60"/>
    <n v="9650"/>
    <n v="3300"/>
    <n v="-6350"/>
    <x v="2"/>
    <n v="60"/>
    <x v="0"/>
  </r>
  <r>
    <d v="2023-03-18T00:00:00"/>
    <s v="Zima"/>
    <n v="0.2"/>
    <n v="0"/>
    <n v="10"/>
    <n v="0"/>
    <n v="9650"/>
    <n v="3300"/>
    <n v="-6350"/>
    <x v="2"/>
    <n v="0"/>
    <x v="0"/>
  </r>
  <r>
    <d v="2023-03-19T00:00:00"/>
    <s v="Zima"/>
    <n v="0.2"/>
    <n v="150"/>
    <n v="10"/>
    <n v="0"/>
    <n v="9800"/>
    <n v="3300"/>
    <n v="-6500"/>
    <x v="2"/>
    <n v="-150"/>
    <x v="0"/>
  </r>
  <r>
    <d v="2023-03-20T00:00:00"/>
    <s v="Zima"/>
    <n v="0.2"/>
    <n v="0"/>
    <n v="10"/>
    <n v="60"/>
    <n v="9800"/>
    <n v="3360"/>
    <n v="-6440"/>
    <x v="2"/>
    <n v="60"/>
    <x v="0"/>
  </r>
  <r>
    <d v="2023-03-21T00:00:00"/>
    <s v="Wiosna"/>
    <n v="0.5"/>
    <n v="0"/>
    <n v="10"/>
    <n v="150"/>
    <n v="9800"/>
    <n v="3510"/>
    <n v="-6290"/>
    <x v="2"/>
    <n v="150"/>
    <x v="0"/>
  </r>
  <r>
    <d v="2023-03-22T00:00:00"/>
    <s v="Wiosna"/>
    <n v="0.5"/>
    <n v="0"/>
    <n v="10"/>
    <n v="150"/>
    <n v="9800"/>
    <n v="3660"/>
    <n v="-6140"/>
    <x v="2"/>
    <n v="150"/>
    <x v="0"/>
  </r>
  <r>
    <d v="2023-03-23T00:00:00"/>
    <s v="Wiosna"/>
    <n v="0.5"/>
    <n v="0"/>
    <n v="10"/>
    <n v="150"/>
    <n v="9800"/>
    <n v="3810"/>
    <n v="-5990"/>
    <x v="2"/>
    <n v="150"/>
    <x v="0"/>
  </r>
  <r>
    <d v="2023-03-24T00:00:00"/>
    <s v="Wiosna"/>
    <n v="0.5"/>
    <n v="0"/>
    <n v="10"/>
    <n v="150"/>
    <n v="9800"/>
    <n v="3960"/>
    <n v="-5840"/>
    <x v="2"/>
    <n v="150"/>
    <x v="0"/>
  </r>
  <r>
    <d v="2023-03-25T00:00:00"/>
    <s v="Wiosna"/>
    <n v="0.5"/>
    <n v="0"/>
    <n v="10"/>
    <n v="0"/>
    <n v="9800"/>
    <n v="3960"/>
    <n v="-5840"/>
    <x v="2"/>
    <n v="0"/>
    <x v="0"/>
  </r>
  <r>
    <d v="2023-03-26T00:00:00"/>
    <s v="Wiosna"/>
    <n v="0.5"/>
    <n v="150"/>
    <n v="10"/>
    <n v="0"/>
    <n v="9950"/>
    <n v="3960"/>
    <n v="-5990"/>
    <x v="2"/>
    <n v="-150"/>
    <x v="0"/>
  </r>
  <r>
    <d v="2023-03-27T00:00:00"/>
    <s v="Wiosna"/>
    <n v="0.5"/>
    <n v="0"/>
    <n v="10"/>
    <n v="150"/>
    <n v="9950"/>
    <n v="4110"/>
    <n v="-5840"/>
    <x v="2"/>
    <n v="150"/>
    <x v="0"/>
  </r>
  <r>
    <d v="2023-03-28T00:00:00"/>
    <s v="Wiosna"/>
    <n v="0.5"/>
    <n v="0"/>
    <n v="10"/>
    <n v="150"/>
    <n v="9950"/>
    <n v="4260"/>
    <n v="-5690"/>
    <x v="2"/>
    <n v="150"/>
    <x v="0"/>
  </r>
  <r>
    <d v="2023-03-29T00:00:00"/>
    <s v="Wiosna"/>
    <n v="0.5"/>
    <n v="0"/>
    <n v="10"/>
    <n v="150"/>
    <n v="9950"/>
    <n v="4410"/>
    <n v="-5540"/>
    <x v="2"/>
    <n v="150"/>
    <x v="0"/>
  </r>
  <r>
    <d v="2023-03-30T00:00:00"/>
    <s v="Wiosna"/>
    <n v="0.5"/>
    <n v="0"/>
    <n v="10"/>
    <n v="150"/>
    <n v="9950"/>
    <n v="4560"/>
    <n v="-5390"/>
    <x v="2"/>
    <n v="150"/>
    <x v="0"/>
  </r>
  <r>
    <d v="2023-03-31T00:00:00"/>
    <s v="Wiosna"/>
    <n v="0.5"/>
    <n v="0"/>
    <n v="10"/>
    <n v="150"/>
    <n v="9950"/>
    <n v="4710"/>
    <n v="-5240"/>
    <x v="2"/>
    <n v="150"/>
    <x v="0"/>
  </r>
  <r>
    <d v="2023-04-01T00:00:00"/>
    <s v="Wiosna"/>
    <n v="0.5"/>
    <n v="0"/>
    <n v="10"/>
    <n v="0"/>
    <n v="9950"/>
    <n v="4710"/>
    <n v="-5240"/>
    <x v="3"/>
    <n v="0"/>
    <x v="0"/>
  </r>
  <r>
    <d v="2023-04-02T00:00:00"/>
    <s v="Wiosna"/>
    <n v="0.5"/>
    <n v="150"/>
    <n v="10"/>
    <n v="0"/>
    <n v="10100"/>
    <n v="4710"/>
    <n v="-5390"/>
    <x v="3"/>
    <n v="-150"/>
    <x v="0"/>
  </r>
  <r>
    <d v="2023-04-03T00:00:00"/>
    <s v="Wiosna"/>
    <n v="0.5"/>
    <n v="0"/>
    <n v="10"/>
    <n v="150"/>
    <n v="10100"/>
    <n v="4860"/>
    <n v="-5240"/>
    <x v="3"/>
    <n v="150"/>
    <x v="0"/>
  </r>
  <r>
    <d v="2023-04-04T00:00:00"/>
    <s v="Wiosna"/>
    <n v="0.5"/>
    <n v="0"/>
    <n v="10"/>
    <n v="150"/>
    <n v="10100"/>
    <n v="5010"/>
    <n v="-5090"/>
    <x v="3"/>
    <n v="150"/>
    <x v="0"/>
  </r>
  <r>
    <d v="2023-04-05T00:00:00"/>
    <s v="Wiosna"/>
    <n v="0.5"/>
    <n v="0"/>
    <n v="10"/>
    <n v="150"/>
    <n v="10100"/>
    <n v="5160"/>
    <n v="-4940"/>
    <x v="3"/>
    <n v="150"/>
    <x v="0"/>
  </r>
  <r>
    <d v="2023-04-06T00:00:00"/>
    <s v="Wiosna"/>
    <n v="0.5"/>
    <n v="0"/>
    <n v="10"/>
    <n v="150"/>
    <n v="10100"/>
    <n v="5310"/>
    <n v="-4790"/>
    <x v="3"/>
    <n v="150"/>
    <x v="0"/>
  </r>
  <r>
    <d v="2023-04-07T00:00:00"/>
    <s v="Wiosna"/>
    <n v="0.5"/>
    <n v="0"/>
    <n v="10"/>
    <n v="150"/>
    <n v="10100"/>
    <n v="5460"/>
    <n v="-4640"/>
    <x v="3"/>
    <n v="150"/>
    <x v="0"/>
  </r>
  <r>
    <d v="2023-04-08T00:00:00"/>
    <s v="Wiosna"/>
    <n v="0.5"/>
    <n v="0"/>
    <n v="10"/>
    <n v="0"/>
    <n v="10100"/>
    <n v="5460"/>
    <n v="-4640"/>
    <x v="3"/>
    <n v="0"/>
    <x v="0"/>
  </r>
  <r>
    <d v="2023-04-09T00:00:00"/>
    <s v="Wiosna"/>
    <n v="0.5"/>
    <n v="150"/>
    <n v="10"/>
    <n v="0"/>
    <n v="10250"/>
    <n v="5460"/>
    <n v="-4790"/>
    <x v="3"/>
    <n v="-150"/>
    <x v="0"/>
  </r>
  <r>
    <d v="2023-04-10T00:00:00"/>
    <s v="Wiosna"/>
    <n v="0.5"/>
    <n v="0"/>
    <n v="10"/>
    <n v="150"/>
    <n v="10250"/>
    <n v="5610"/>
    <n v="-4640"/>
    <x v="3"/>
    <n v="150"/>
    <x v="0"/>
  </r>
  <r>
    <d v="2023-04-11T00:00:00"/>
    <s v="Wiosna"/>
    <n v="0.5"/>
    <n v="0"/>
    <n v="10"/>
    <n v="150"/>
    <n v="10250"/>
    <n v="5760"/>
    <n v="-4490"/>
    <x v="3"/>
    <n v="150"/>
    <x v="0"/>
  </r>
  <r>
    <d v="2023-04-12T00:00:00"/>
    <s v="Wiosna"/>
    <n v="0.5"/>
    <n v="0"/>
    <n v="10"/>
    <n v="150"/>
    <n v="10250"/>
    <n v="5910"/>
    <n v="-4340"/>
    <x v="3"/>
    <n v="150"/>
    <x v="0"/>
  </r>
  <r>
    <d v="2023-04-13T00:00:00"/>
    <s v="Wiosna"/>
    <n v="0.5"/>
    <n v="0"/>
    <n v="10"/>
    <n v="150"/>
    <n v="10250"/>
    <n v="6060"/>
    <n v="-4190"/>
    <x v="3"/>
    <n v="150"/>
    <x v="0"/>
  </r>
  <r>
    <d v="2023-04-14T00:00:00"/>
    <s v="Wiosna"/>
    <n v="0.5"/>
    <n v="0"/>
    <n v="10"/>
    <n v="150"/>
    <n v="10250"/>
    <n v="6210"/>
    <n v="-4040"/>
    <x v="3"/>
    <n v="150"/>
    <x v="0"/>
  </r>
  <r>
    <d v="2023-04-15T00:00:00"/>
    <s v="Wiosna"/>
    <n v="0.5"/>
    <n v="0"/>
    <n v="10"/>
    <n v="0"/>
    <n v="10250"/>
    <n v="6210"/>
    <n v="-4040"/>
    <x v="3"/>
    <n v="0"/>
    <x v="0"/>
  </r>
  <r>
    <d v="2023-04-16T00:00:00"/>
    <s v="Wiosna"/>
    <n v="0.5"/>
    <n v="150"/>
    <n v="10"/>
    <n v="0"/>
    <n v="10400"/>
    <n v="6210"/>
    <n v="-4190"/>
    <x v="3"/>
    <n v="-150"/>
    <x v="0"/>
  </r>
  <r>
    <d v="2023-04-17T00:00:00"/>
    <s v="Wiosna"/>
    <n v="0.5"/>
    <n v="0"/>
    <n v="10"/>
    <n v="150"/>
    <n v="10400"/>
    <n v="6360"/>
    <n v="-4040"/>
    <x v="3"/>
    <n v="150"/>
    <x v="0"/>
  </r>
  <r>
    <d v="2023-04-18T00:00:00"/>
    <s v="Wiosna"/>
    <n v="0.5"/>
    <n v="0"/>
    <n v="10"/>
    <n v="150"/>
    <n v="10400"/>
    <n v="6510"/>
    <n v="-3890"/>
    <x v="3"/>
    <n v="150"/>
    <x v="0"/>
  </r>
  <r>
    <d v="2023-04-19T00:00:00"/>
    <s v="Wiosna"/>
    <n v="0.5"/>
    <n v="0"/>
    <n v="10"/>
    <n v="150"/>
    <n v="10400"/>
    <n v="6660"/>
    <n v="-3740"/>
    <x v="3"/>
    <n v="150"/>
    <x v="0"/>
  </r>
  <r>
    <d v="2023-04-20T00:00:00"/>
    <s v="Wiosna"/>
    <n v="0.5"/>
    <n v="0"/>
    <n v="10"/>
    <n v="150"/>
    <n v="10400"/>
    <n v="6810"/>
    <n v="-3590"/>
    <x v="3"/>
    <n v="150"/>
    <x v="0"/>
  </r>
  <r>
    <d v="2023-04-21T00:00:00"/>
    <s v="Wiosna"/>
    <n v="0.5"/>
    <n v="0"/>
    <n v="10"/>
    <n v="150"/>
    <n v="10400"/>
    <n v="6960"/>
    <n v="-3440"/>
    <x v="3"/>
    <n v="150"/>
    <x v="0"/>
  </r>
  <r>
    <d v="2023-04-22T00:00:00"/>
    <s v="Wiosna"/>
    <n v="0.5"/>
    <n v="0"/>
    <n v="10"/>
    <n v="0"/>
    <n v="10400"/>
    <n v="6960"/>
    <n v="-3440"/>
    <x v="3"/>
    <n v="0"/>
    <x v="0"/>
  </r>
  <r>
    <d v="2023-04-23T00:00:00"/>
    <s v="Wiosna"/>
    <n v="0.5"/>
    <n v="150"/>
    <n v="10"/>
    <n v="0"/>
    <n v="10550"/>
    <n v="6960"/>
    <n v="-3590"/>
    <x v="3"/>
    <n v="-150"/>
    <x v="0"/>
  </r>
  <r>
    <d v="2023-04-24T00:00:00"/>
    <s v="Wiosna"/>
    <n v="0.5"/>
    <n v="0"/>
    <n v="10"/>
    <n v="150"/>
    <n v="10550"/>
    <n v="7110"/>
    <n v="-3440"/>
    <x v="3"/>
    <n v="150"/>
    <x v="0"/>
  </r>
  <r>
    <d v="2023-04-25T00:00:00"/>
    <s v="Wiosna"/>
    <n v="0.5"/>
    <n v="0"/>
    <n v="10"/>
    <n v="150"/>
    <n v="10550"/>
    <n v="7260"/>
    <n v="-3290"/>
    <x v="3"/>
    <n v="150"/>
    <x v="0"/>
  </r>
  <r>
    <d v="2023-04-26T00:00:00"/>
    <s v="Wiosna"/>
    <n v="0.5"/>
    <n v="0"/>
    <n v="10"/>
    <n v="150"/>
    <n v="10550"/>
    <n v="7410"/>
    <n v="-3140"/>
    <x v="3"/>
    <n v="150"/>
    <x v="0"/>
  </r>
  <r>
    <d v="2023-04-27T00:00:00"/>
    <s v="Wiosna"/>
    <n v="0.5"/>
    <n v="0"/>
    <n v="10"/>
    <n v="150"/>
    <n v="10550"/>
    <n v="7560"/>
    <n v="-2990"/>
    <x v="3"/>
    <n v="150"/>
    <x v="0"/>
  </r>
  <r>
    <d v="2023-04-28T00:00:00"/>
    <s v="Wiosna"/>
    <n v="0.5"/>
    <n v="0"/>
    <n v="10"/>
    <n v="150"/>
    <n v="10550"/>
    <n v="7710"/>
    <n v="-2840"/>
    <x v="3"/>
    <n v="150"/>
    <x v="0"/>
  </r>
  <r>
    <d v="2023-04-29T00:00:00"/>
    <s v="Wiosna"/>
    <n v="0.5"/>
    <n v="0"/>
    <n v="10"/>
    <n v="0"/>
    <n v="10550"/>
    <n v="7710"/>
    <n v="-2840"/>
    <x v="3"/>
    <n v="0"/>
    <x v="0"/>
  </r>
  <r>
    <d v="2023-04-30T00:00:00"/>
    <s v="Wiosna"/>
    <n v="0.5"/>
    <n v="150"/>
    <n v="10"/>
    <n v="0"/>
    <n v="10700"/>
    <n v="7710"/>
    <n v="-2990"/>
    <x v="3"/>
    <n v="-150"/>
    <x v="0"/>
  </r>
  <r>
    <d v="2023-05-01T00:00:00"/>
    <s v="Wiosna"/>
    <n v="0.5"/>
    <n v="0"/>
    <n v="10"/>
    <n v="150"/>
    <n v="10700"/>
    <n v="7860"/>
    <n v="-2840"/>
    <x v="4"/>
    <n v="150"/>
    <x v="0"/>
  </r>
  <r>
    <d v="2023-05-02T00:00:00"/>
    <s v="Wiosna"/>
    <n v="0.5"/>
    <n v="0"/>
    <n v="10"/>
    <n v="150"/>
    <n v="10700"/>
    <n v="8010"/>
    <n v="-2690"/>
    <x v="4"/>
    <n v="150"/>
    <x v="0"/>
  </r>
  <r>
    <d v="2023-05-03T00:00:00"/>
    <s v="Wiosna"/>
    <n v="0.5"/>
    <n v="0"/>
    <n v="10"/>
    <n v="150"/>
    <n v="10700"/>
    <n v="8160"/>
    <n v="-2540"/>
    <x v="4"/>
    <n v="150"/>
    <x v="0"/>
  </r>
  <r>
    <d v="2023-05-04T00:00:00"/>
    <s v="Wiosna"/>
    <n v="0.5"/>
    <n v="0"/>
    <n v="10"/>
    <n v="150"/>
    <n v="10700"/>
    <n v="8310"/>
    <n v="-2390"/>
    <x v="4"/>
    <n v="150"/>
    <x v="0"/>
  </r>
  <r>
    <d v="2023-05-05T00:00:00"/>
    <s v="Wiosna"/>
    <n v="0.5"/>
    <n v="0"/>
    <n v="10"/>
    <n v="150"/>
    <n v="10700"/>
    <n v="8460"/>
    <n v="-2240"/>
    <x v="4"/>
    <n v="150"/>
    <x v="0"/>
  </r>
  <r>
    <d v="2023-05-06T00:00:00"/>
    <s v="Wiosna"/>
    <n v="0.5"/>
    <n v="0"/>
    <n v="10"/>
    <n v="0"/>
    <n v="10700"/>
    <n v="8460"/>
    <n v="-2240"/>
    <x v="4"/>
    <n v="0"/>
    <x v="0"/>
  </r>
  <r>
    <d v="2023-05-07T00:00:00"/>
    <s v="Wiosna"/>
    <n v="0.5"/>
    <n v="150"/>
    <n v="10"/>
    <n v="0"/>
    <n v="10850"/>
    <n v="8460"/>
    <n v="-2390"/>
    <x v="4"/>
    <n v="-150"/>
    <x v="0"/>
  </r>
  <r>
    <d v="2023-05-08T00:00:00"/>
    <s v="Wiosna"/>
    <n v="0.5"/>
    <n v="0"/>
    <n v="10"/>
    <n v="150"/>
    <n v="10850"/>
    <n v="8610"/>
    <n v="-2240"/>
    <x v="4"/>
    <n v="150"/>
    <x v="0"/>
  </r>
  <r>
    <d v="2023-05-09T00:00:00"/>
    <s v="Wiosna"/>
    <n v="0.5"/>
    <n v="0"/>
    <n v="10"/>
    <n v="150"/>
    <n v="10850"/>
    <n v="8760"/>
    <n v="-2090"/>
    <x v="4"/>
    <n v="150"/>
    <x v="0"/>
  </r>
  <r>
    <d v="2023-05-10T00:00:00"/>
    <s v="Wiosna"/>
    <n v="0.5"/>
    <n v="0"/>
    <n v="10"/>
    <n v="150"/>
    <n v="10850"/>
    <n v="8910"/>
    <n v="-1940"/>
    <x v="4"/>
    <n v="150"/>
    <x v="0"/>
  </r>
  <r>
    <d v="2023-05-11T00:00:00"/>
    <s v="Wiosna"/>
    <n v="0.5"/>
    <n v="0"/>
    <n v="10"/>
    <n v="150"/>
    <n v="10850"/>
    <n v="9060"/>
    <n v="-1790"/>
    <x v="4"/>
    <n v="150"/>
    <x v="0"/>
  </r>
  <r>
    <d v="2023-05-12T00:00:00"/>
    <s v="Wiosna"/>
    <n v="0.5"/>
    <n v="0"/>
    <n v="10"/>
    <n v="150"/>
    <n v="10850"/>
    <n v="9210"/>
    <n v="-1640"/>
    <x v="4"/>
    <n v="150"/>
    <x v="0"/>
  </r>
  <r>
    <d v="2023-05-13T00:00:00"/>
    <s v="Wiosna"/>
    <n v="0.5"/>
    <n v="0"/>
    <n v="10"/>
    <n v="0"/>
    <n v="10850"/>
    <n v="9210"/>
    <n v="-1640"/>
    <x v="4"/>
    <n v="0"/>
    <x v="0"/>
  </r>
  <r>
    <d v="2023-05-14T00:00:00"/>
    <s v="Wiosna"/>
    <n v="0.5"/>
    <n v="150"/>
    <n v="10"/>
    <n v="0"/>
    <n v="11000"/>
    <n v="9210"/>
    <n v="-1790"/>
    <x v="4"/>
    <n v="-150"/>
    <x v="0"/>
  </r>
  <r>
    <d v="2023-05-15T00:00:00"/>
    <s v="Wiosna"/>
    <n v="0.5"/>
    <n v="0"/>
    <n v="10"/>
    <n v="150"/>
    <n v="11000"/>
    <n v="9360"/>
    <n v="-1640"/>
    <x v="4"/>
    <n v="150"/>
    <x v="0"/>
  </r>
  <r>
    <d v="2023-05-16T00:00:00"/>
    <s v="Wiosna"/>
    <n v="0.5"/>
    <n v="0"/>
    <n v="10"/>
    <n v="150"/>
    <n v="11000"/>
    <n v="9510"/>
    <n v="-1490"/>
    <x v="4"/>
    <n v="150"/>
    <x v="0"/>
  </r>
  <r>
    <d v="2023-05-17T00:00:00"/>
    <s v="Wiosna"/>
    <n v="0.5"/>
    <n v="0"/>
    <n v="10"/>
    <n v="150"/>
    <n v="11000"/>
    <n v="9660"/>
    <n v="-1340"/>
    <x v="4"/>
    <n v="150"/>
    <x v="0"/>
  </r>
  <r>
    <d v="2023-05-18T00:00:00"/>
    <s v="Wiosna"/>
    <n v="0.5"/>
    <n v="0"/>
    <n v="10"/>
    <n v="150"/>
    <n v="11000"/>
    <n v="9810"/>
    <n v="-1190"/>
    <x v="4"/>
    <n v="150"/>
    <x v="0"/>
  </r>
  <r>
    <d v="2023-05-19T00:00:00"/>
    <s v="Wiosna"/>
    <n v="0.5"/>
    <n v="0"/>
    <n v="10"/>
    <n v="150"/>
    <n v="11000"/>
    <n v="9960"/>
    <n v="-1040"/>
    <x v="4"/>
    <n v="150"/>
    <x v="0"/>
  </r>
  <r>
    <d v="2023-05-20T00:00:00"/>
    <s v="Wiosna"/>
    <n v="0.5"/>
    <n v="0"/>
    <n v="10"/>
    <n v="0"/>
    <n v="11000"/>
    <n v="9960"/>
    <n v="-1040"/>
    <x v="4"/>
    <n v="0"/>
    <x v="0"/>
  </r>
  <r>
    <d v="2023-05-21T00:00:00"/>
    <s v="Wiosna"/>
    <n v="0.5"/>
    <n v="150"/>
    <n v="10"/>
    <n v="0"/>
    <n v="11150"/>
    <n v="9960"/>
    <n v="-1190"/>
    <x v="4"/>
    <n v="-150"/>
    <x v="0"/>
  </r>
  <r>
    <d v="2023-05-22T00:00:00"/>
    <s v="Wiosna"/>
    <n v="0.5"/>
    <n v="0"/>
    <n v="10"/>
    <n v="150"/>
    <n v="11150"/>
    <n v="10110"/>
    <n v="-1040"/>
    <x v="4"/>
    <n v="150"/>
    <x v="0"/>
  </r>
  <r>
    <d v="2023-05-23T00:00:00"/>
    <s v="Wiosna"/>
    <n v="0.5"/>
    <n v="0"/>
    <n v="10"/>
    <n v="150"/>
    <n v="11150"/>
    <n v="10260"/>
    <n v="-890"/>
    <x v="4"/>
    <n v="150"/>
    <x v="0"/>
  </r>
  <r>
    <d v="2023-05-24T00:00:00"/>
    <s v="Wiosna"/>
    <n v="0.5"/>
    <n v="0"/>
    <n v="10"/>
    <n v="150"/>
    <n v="11150"/>
    <n v="10410"/>
    <n v="-740"/>
    <x v="4"/>
    <n v="150"/>
    <x v="0"/>
  </r>
  <r>
    <d v="2023-05-25T00:00:00"/>
    <s v="Wiosna"/>
    <n v="0.5"/>
    <n v="0"/>
    <n v="10"/>
    <n v="150"/>
    <n v="11150"/>
    <n v="10560"/>
    <n v="-590"/>
    <x v="4"/>
    <n v="150"/>
    <x v="0"/>
  </r>
  <r>
    <d v="2023-05-26T00:00:00"/>
    <s v="Wiosna"/>
    <n v="0.5"/>
    <n v="0"/>
    <n v="10"/>
    <n v="150"/>
    <n v="11150"/>
    <n v="10710"/>
    <n v="-440"/>
    <x v="4"/>
    <n v="150"/>
    <x v="0"/>
  </r>
  <r>
    <d v="2023-05-27T00:00:00"/>
    <s v="Wiosna"/>
    <n v="0.5"/>
    <n v="0"/>
    <n v="10"/>
    <n v="0"/>
    <n v="11150"/>
    <n v="10710"/>
    <n v="-440"/>
    <x v="4"/>
    <n v="0"/>
    <x v="0"/>
  </r>
  <r>
    <d v="2023-05-28T00:00:00"/>
    <s v="Wiosna"/>
    <n v="0.5"/>
    <n v="150"/>
    <n v="10"/>
    <n v="0"/>
    <n v="11300"/>
    <n v="10710"/>
    <n v="-590"/>
    <x v="4"/>
    <n v="-150"/>
    <x v="0"/>
  </r>
  <r>
    <d v="2023-05-29T00:00:00"/>
    <s v="Wiosna"/>
    <n v="0.5"/>
    <n v="0"/>
    <n v="10"/>
    <n v="150"/>
    <n v="11300"/>
    <n v="10860"/>
    <n v="-440"/>
    <x v="4"/>
    <n v="150"/>
    <x v="0"/>
  </r>
  <r>
    <d v="2023-05-30T00:00:00"/>
    <s v="Wiosna"/>
    <n v="0.5"/>
    <n v="0"/>
    <n v="10"/>
    <n v="150"/>
    <n v="11300"/>
    <n v="11010"/>
    <n v="-290"/>
    <x v="4"/>
    <n v="150"/>
    <x v="0"/>
  </r>
  <r>
    <d v="2023-05-31T00:00:00"/>
    <s v="Wiosna"/>
    <n v="0.5"/>
    <n v="0"/>
    <n v="10"/>
    <n v="150"/>
    <n v="11300"/>
    <n v="11160"/>
    <n v="-140"/>
    <x v="4"/>
    <n v="150"/>
    <x v="0"/>
  </r>
  <r>
    <d v="2023-06-01T00:00:00"/>
    <s v="Wiosna"/>
    <n v="0.5"/>
    <n v="0"/>
    <n v="10"/>
    <n v="150"/>
    <n v="11300"/>
    <n v="11310"/>
    <n v="10"/>
    <x v="5"/>
    <n v="150"/>
    <x v="0"/>
  </r>
  <r>
    <d v="2023-06-02T00:00:00"/>
    <s v="Wiosna"/>
    <n v="0.5"/>
    <n v="0"/>
    <n v="10"/>
    <n v="150"/>
    <n v="11300"/>
    <n v="11460"/>
    <n v="160"/>
    <x v="5"/>
    <n v="150"/>
    <x v="0"/>
  </r>
  <r>
    <d v="2023-06-03T00:00:00"/>
    <s v="Wiosna"/>
    <n v="0.5"/>
    <n v="0"/>
    <n v="10"/>
    <n v="0"/>
    <n v="11300"/>
    <n v="11460"/>
    <n v="160"/>
    <x v="5"/>
    <n v="0"/>
    <x v="0"/>
  </r>
  <r>
    <d v="2023-06-04T00:00:00"/>
    <s v="Wiosna"/>
    <n v="0.5"/>
    <n v="150"/>
    <n v="10"/>
    <n v="0"/>
    <n v="11450"/>
    <n v="11460"/>
    <n v="10"/>
    <x v="5"/>
    <n v="-150"/>
    <x v="0"/>
  </r>
  <r>
    <d v="2023-06-05T00:00:00"/>
    <s v="Wiosna"/>
    <n v="0.5"/>
    <n v="0"/>
    <n v="10"/>
    <n v="150"/>
    <n v="11450"/>
    <n v="11610"/>
    <n v="160"/>
    <x v="5"/>
    <n v="150"/>
    <x v="0"/>
  </r>
  <r>
    <d v="2023-06-06T00:00:00"/>
    <s v="Wiosna"/>
    <n v="0.5"/>
    <n v="0"/>
    <n v="10"/>
    <n v="150"/>
    <n v="11450"/>
    <n v="11760"/>
    <n v="310"/>
    <x v="5"/>
    <n v="150"/>
    <x v="0"/>
  </r>
  <r>
    <d v="2023-06-07T00:00:00"/>
    <s v="Wiosna"/>
    <n v="0.5"/>
    <n v="0"/>
    <n v="10"/>
    <n v="150"/>
    <n v="11450"/>
    <n v="11910"/>
    <n v="460"/>
    <x v="5"/>
    <n v="150"/>
    <x v="0"/>
  </r>
  <r>
    <d v="2023-06-08T00:00:00"/>
    <s v="Wiosna"/>
    <n v="0.5"/>
    <n v="0"/>
    <n v="10"/>
    <n v="150"/>
    <n v="11450"/>
    <n v="12060"/>
    <n v="610"/>
    <x v="5"/>
    <n v="150"/>
    <x v="0"/>
  </r>
  <r>
    <d v="2023-06-09T00:00:00"/>
    <s v="Wiosna"/>
    <n v="0.5"/>
    <n v="0"/>
    <n v="10"/>
    <n v="150"/>
    <n v="11450"/>
    <n v="12210"/>
    <n v="760"/>
    <x v="5"/>
    <n v="150"/>
    <x v="0"/>
  </r>
  <r>
    <d v="2023-06-10T00:00:00"/>
    <s v="Wiosna"/>
    <n v="0.5"/>
    <n v="0"/>
    <n v="10"/>
    <n v="0"/>
    <n v="11450"/>
    <n v="12210"/>
    <n v="760"/>
    <x v="5"/>
    <n v="0"/>
    <x v="0"/>
  </r>
  <r>
    <d v="2023-06-11T00:00:00"/>
    <s v="Wiosna"/>
    <n v="0.5"/>
    <n v="150"/>
    <n v="10"/>
    <n v="0"/>
    <n v="11600"/>
    <n v="12210"/>
    <n v="610"/>
    <x v="5"/>
    <n v="-150"/>
    <x v="0"/>
  </r>
  <r>
    <d v="2023-06-12T00:00:00"/>
    <s v="Wiosna"/>
    <n v="0.5"/>
    <n v="0"/>
    <n v="10"/>
    <n v="150"/>
    <n v="11600"/>
    <n v="12360"/>
    <n v="760"/>
    <x v="5"/>
    <n v="150"/>
    <x v="0"/>
  </r>
  <r>
    <d v="2023-06-13T00:00:00"/>
    <s v="Wiosna"/>
    <n v="0.5"/>
    <n v="0"/>
    <n v="10"/>
    <n v="150"/>
    <n v="11600"/>
    <n v="12510"/>
    <n v="910"/>
    <x v="5"/>
    <n v="150"/>
    <x v="0"/>
  </r>
  <r>
    <d v="2023-06-14T00:00:00"/>
    <s v="Wiosna"/>
    <n v="0.5"/>
    <n v="0"/>
    <n v="10"/>
    <n v="150"/>
    <n v="11600"/>
    <n v="12660"/>
    <n v="1060"/>
    <x v="5"/>
    <n v="150"/>
    <x v="0"/>
  </r>
  <r>
    <d v="2023-06-15T00:00:00"/>
    <s v="Wiosna"/>
    <n v="0.5"/>
    <n v="0"/>
    <n v="10"/>
    <n v="150"/>
    <n v="11600"/>
    <n v="12810"/>
    <n v="1210"/>
    <x v="5"/>
    <n v="150"/>
    <x v="0"/>
  </r>
  <r>
    <d v="2023-06-16T00:00:00"/>
    <s v="Wiosna"/>
    <n v="0.5"/>
    <n v="0"/>
    <n v="10"/>
    <n v="150"/>
    <n v="11600"/>
    <n v="12960"/>
    <n v="1360"/>
    <x v="5"/>
    <n v="150"/>
    <x v="0"/>
  </r>
  <r>
    <d v="2023-06-17T00:00:00"/>
    <s v="Wiosna"/>
    <n v="0.5"/>
    <n v="0"/>
    <n v="10"/>
    <n v="0"/>
    <n v="11600"/>
    <n v="12960"/>
    <n v="1360"/>
    <x v="5"/>
    <n v="0"/>
    <x v="0"/>
  </r>
  <r>
    <d v="2023-06-18T00:00:00"/>
    <s v="Wiosna"/>
    <n v="0.5"/>
    <n v="150"/>
    <n v="10"/>
    <n v="0"/>
    <n v="11750"/>
    <n v="12960"/>
    <n v="1210"/>
    <x v="5"/>
    <n v="-150"/>
    <x v="0"/>
  </r>
  <r>
    <d v="2023-06-19T00:00:00"/>
    <s v="Wiosna"/>
    <n v="0.5"/>
    <n v="0"/>
    <n v="10"/>
    <n v="150"/>
    <n v="11750"/>
    <n v="13110"/>
    <n v="1360"/>
    <x v="5"/>
    <n v="150"/>
    <x v="0"/>
  </r>
  <r>
    <d v="2023-06-20T00:00:00"/>
    <s v="Wiosna"/>
    <n v="0.5"/>
    <n v="0"/>
    <n v="10"/>
    <n v="150"/>
    <n v="11750"/>
    <n v="13260"/>
    <n v="1510"/>
    <x v="5"/>
    <n v="150"/>
    <x v="0"/>
  </r>
  <r>
    <d v="2023-06-21T00:00:00"/>
    <s v="Lato"/>
    <n v="0.9"/>
    <n v="0"/>
    <n v="10"/>
    <n v="270"/>
    <n v="11750"/>
    <n v="13530"/>
    <n v="1780"/>
    <x v="5"/>
    <n v="270"/>
    <x v="0"/>
  </r>
  <r>
    <d v="2023-06-22T00:00:00"/>
    <s v="Lato"/>
    <n v="0.9"/>
    <n v="0"/>
    <n v="10"/>
    <n v="270"/>
    <n v="11750"/>
    <n v="13800"/>
    <n v="2050"/>
    <x v="5"/>
    <n v="270"/>
    <x v="0"/>
  </r>
  <r>
    <d v="2023-06-23T00:00:00"/>
    <s v="Lato"/>
    <n v="0.9"/>
    <n v="0"/>
    <n v="10"/>
    <n v="270"/>
    <n v="11750"/>
    <n v="14070"/>
    <n v="2320"/>
    <x v="5"/>
    <n v="270"/>
    <x v="0"/>
  </r>
  <r>
    <d v="2023-06-24T00:00:00"/>
    <s v="Lato"/>
    <n v="0.9"/>
    <n v="0"/>
    <n v="10"/>
    <n v="0"/>
    <n v="11750"/>
    <n v="14070"/>
    <n v="2320"/>
    <x v="5"/>
    <n v="0"/>
    <x v="0"/>
  </r>
  <r>
    <d v="2023-06-25T00:00:00"/>
    <s v="Lato"/>
    <n v="0.9"/>
    <n v="150"/>
    <n v="10"/>
    <n v="0"/>
    <n v="11900"/>
    <n v="14070"/>
    <n v="2170"/>
    <x v="5"/>
    <n v="-150"/>
    <x v="0"/>
  </r>
  <r>
    <d v="2023-06-26T00:00:00"/>
    <s v="Lato"/>
    <n v="0.9"/>
    <n v="0"/>
    <n v="10"/>
    <n v="270"/>
    <n v="11900"/>
    <n v="14340"/>
    <n v="2440"/>
    <x v="5"/>
    <n v="270"/>
    <x v="0"/>
  </r>
  <r>
    <d v="2023-06-27T00:00:00"/>
    <s v="Lato"/>
    <n v="0.9"/>
    <n v="0"/>
    <n v="10"/>
    <n v="270"/>
    <n v="11900"/>
    <n v="14610"/>
    <n v="2710"/>
    <x v="5"/>
    <n v="270"/>
    <x v="0"/>
  </r>
  <r>
    <d v="2023-06-28T00:00:00"/>
    <s v="Lato"/>
    <n v="0.9"/>
    <n v="0"/>
    <n v="10"/>
    <n v="270"/>
    <n v="11900"/>
    <n v="14880"/>
    <n v="2980"/>
    <x v="5"/>
    <n v="270"/>
    <x v="0"/>
  </r>
  <r>
    <d v="2023-06-29T00:00:00"/>
    <s v="Lato"/>
    <n v="0.9"/>
    <n v="0"/>
    <n v="10"/>
    <n v="270"/>
    <n v="11900"/>
    <n v="15150"/>
    <n v="3250"/>
    <x v="5"/>
    <n v="270"/>
    <x v="0"/>
  </r>
  <r>
    <d v="2023-06-30T00:00:00"/>
    <s v="Lato"/>
    <n v="0.9"/>
    <n v="0"/>
    <n v="10"/>
    <n v="270"/>
    <n v="11900"/>
    <n v="15420"/>
    <n v="3520"/>
    <x v="5"/>
    <n v="270"/>
    <x v="0"/>
  </r>
  <r>
    <d v="2023-07-01T00:00:00"/>
    <s v="Lato"/>
    <n v="0.9"/>
    <n v="0"/>
    <n v="10"/>
    <n v="0"/>
    <n v="11900"/>
    <n v="15420"/>
    <n v="3520"/>
    <x v="6"/>
    <n v="0"/>
    <x v="0"/>
  </r>
  <r>
    <d v="2023-07-02T00:00:00"/>
    <s v="Lato"/>
    <n v="0.9"/>
    <n v="150"/>
    <n v="10"/>
    <n v="0"/>
    <n v="12050"/>
    <n v="15420"/>
    <n v="3370"/>
    <x v="6"/>
    <n v="-150"/>
    <x v="0"/>
  </r>
  <r>
    <d v="2023-07-03T00:00:00"/>
    <s v="Lato"/>
    <n v="0.9"/>
    <n v="0"/>
    <n v="10"/>
    <n v="270"/>
    <n v="12050"/>
    <n v="15690"/>
    <n v="3640"/>
    <x v="6"/>
    <n v="270"/>
    <x v="0"/>
  </r>
  <r>
    <d v="2023-07-04T00:00:00"/>
    <s v="Lato"/>
    <n v="0.9"/>
    <n v="0"/>
    <n v="10"/>
    <n v="270"/>
    <n v="12050"/>
    <n v="15960"/>
    <n v="3910"/>
    <x v="6"/>
    <n v="270"/>
    <x v="0"/>
  </r>
  <r>
    <d v="2023-07-05T00:00:00"/>
    <s v="Lato"/>
    <n v="0.9"/>
    <n v="0"/>
    <n v="10"/>
    <n v="270"/>
    <n v="12050"/>
    <n v="16230"/>
    <n v="4180"/>
    <x v="6"/>
    <n v="270"/>
    <x v="0"/>
  </r>
  <r>
    <d v="2023-07-06T00:00:00"/>
    <s v="Lato"/>
    <n v="0.9"/>
    <n v="0"/>
    <n v="10"/>
    <n v="270"/>
    <n v="12050"/>
    <n v="16500"/>
    <n v="4450"/>
    <x v="6"/>
    <n v="270"/>
    <x v="0"/>
  </r>
  <r>
    <d v="2023-07-07T00:00:00"/>
    <s v="Lato"/>
    <n v="0.9"/>
    <n v="0"/>
    <n v="10"/>
    <n v="270"/>
    <n v="12050"/>
    <n v="16770"/>
    <n v="4720"/>
    <x v="6"/>
    <n v="270"/>
    <x v="0"/>
  </r>
  <r>
    <d v="2023-07-08T00:00:00"/>
    <s v="Lato"/>
    <n v="0.9"/>
    <n v="0"/>
    <n v="10"/>
    <n v="0"/>
    <n v="12050"/>
    <n v="16770"/>
    <n v="4720"/>
    <x v="6"/>
    <n v="0"/>
    <x v="0"/>
  </r>
  <r>
    <d v="2023-07-09T00:00:00"/>
    <s v="Lato"/>
    <n v="0.9"/>
    <n v="150"/>
    <n v="10"/>
    <n v="0"/>
    <n v="12200"/>
    <n v="16770"/>
    <n v="4570"/>
    <x v="6"/>
    <n v="-150"/>
    <x v="0"/>
  </r>
  <r>
    <d v="2023-07-10T00:00:00"/>
    <s v="Lato"/>
    <n v="0.9"/>
    <n v="0"/>
    <n v="10"/>
    <n v="270"/>
    <n v="12200"/>
    <n v="17040"/>
    <n v="4840"/>
    <x v="6"/>
    <n v="270"/>
    <x v="0"/>
  </r>
  <r>
    <d v="2023-07-11T00:00:00"/>
    <s v="Lato"/>
    <n v="0.9"/>
    <n v="0"/>
    <n v="10"/>
    <n v="270"/>
    <n v="12200"/>
    <n v="17310"/>
    <n v="5110"/>
    <x v="6"/>
    <n v="270"/>
    <x v="0"/>
  </r>
  <r>
    <d v="2023-07-12T00:00:00"/>
    <s v="Lato"/>
    <n v="0.9"/>
    <n v="0"/>
    <n v="10"/>
    <n v="270"/>
    <n v="12200"/>
    <n v="17580"/>
    <n v="5380"/>
    <x v="6"/>
    <n v="270"/>
    <x v="0"/>
  </r>
  <r>
    <d v="2023-07-13T00:00:00"/>
    <s v="Lato"/>
    <n v="0.9"/>
    <n v="0"/>
    <n v="10"/>
    <n v="270"/>
    <n v="12200"/>
    <n v="17850"/>
    <n v="5650"/>
    <x v="6"/>
    <n v="270"/>
    <x v="0"/>
  </r>
  <r>
    <d v="2023-07-14T00:00:00"/>
    <s v="Lato"/>
    <n v="0.9"/>
    <n v="0"/>
    <n v="10"/>
    <n v="270"/>
    <n v="12200"/>
    <n v="18120"/>
    <n v="5920"/>
    <x v="6"/>
    <n v="270"/>
    <x v="0"/>
  </r>
  <r>
    <d v="2023-07-15T00:00:00"/>
    <s v="Lato"/>
    <n v="0.9"/>
    <n v="0"/>
    <n v="10"/>
    <n v="0"/>
    <n v="12200"/>
    <n v="18120"/>
    <n v="5920"/>
    <x v="6"/>
    <n v="0"/>
    <x v="0"/>
  </r>
  <r>
    <d v="2023-07-16T00:00:00"/>
    <s v="Lato"/>
    <n v="0.9"/>
    <n v="150"/>
    <n v="10"/>
    <n v="0"/>
    <n v="12350"/>
    <n v="18120"/>
    <n v="5770"/>
    <x v="6"/>
    <n v="-150"/>
    <x v="0"/>
  </r>
  <r>
    <d v="2023-07-17T00:00:00"/>
    <s v="Lato"/>
    <n v="0.9"/>
    <n v="0"/>
    <n v="10"/>
    <n v="270"/>
    <n v="12350"/>
    <n v="18390"/>
    <n v="6040"/>
    <x v="6"/>
    <n v="270"/>
    <x v="0"/>
  </r>
  <r>
    <d v="2023-07-18T00:00:00"/>
    <s v="Lato"/>
    <n v="0.9"/>
    <n v="0"/>
    <n v="10"/>
    <n v="270"/>
    <n v="12350"/>
    <n v="18660"/>
    <n v="6310"/>
    <x v="6"/>
    <n v="270"/>
    <x v="0"/>
  </r>
  <r>
    <d v="2023-07-19T00:00:00"/>
    <s v="Lato"/>
    <n v="0.9"/>
    <n v="0"/>
    <n v="10"/>
    <n v="270"/>
    <n v="12350"/>
    <n v="18930"/>
    <n v="6580"/>
    <x v="6"/>
    <n v="270"/>
    <x v="0"/>
  </r>
  <r>
    <d v="2023-07-20T00:00:00"/>
    <s v="Lato"/>
    <n v="0.9"/>
    <n v="0"/>
    <n v="10"/>
    <n v="270"/>
    <n v="12350"/>
    <n v="19200"/>
    <n v="6850"/>
    <x v="6"/>
    <n v="270"/>
    <x v="0"/>
  </r>
  <r>
    <d v="2023-07-21T00:00:00"/>
    <s v="Lato"/>
    <n v="0.9"/>
    <n v="0"/>
    <n v="10"/>
    <n v="270"/>
    <n v="12350"/>
    <n v="19470"/>
    <n v="7120"/>
    <x v="6"/>
    <n v="270"/>
    <x v="0"/>
  </r>
  <r>
    <d v="2023-07-22T00:00:00"/>
    <s v="Lato"/>
    <n v="0.9"/>
    <n v="0"/>
    <n v="10"/>
    <n v="0"/>
    <n v="12350"/>
    <n v="19470"/>
    <n v="7120"/>
    <x v="6"/>
    <n v="0"/>
    <x v="0"/>
  </r>
  <r>
    <d v="2023-07-23T00:00:00"/>
    <s v="Lato"/>
    <n v="0.9"/>
    <n v="150"/>
    <n v="10"/>
    <n v="0"/>
    <n v="12500"/>
    <n v="19470"/>
    <n v="6970"/>
    <x v="6"/>
    <n v="-150"/>
    <x v="0"/>
  </r>
  <r>
    <d v="2023-07-24T00:00:00"/>
    <s v="Lato"/>
    <n v="0.9"/>
    <n v="0"/>
    <n v="10"/>
    <n v="270"/>
    <n v="12500"/>
    <n v="19740"/>
    <n v="7240"/>
    <x v="6"/>
    <n v="270"/>
    <x v="0"/>
  </r>
  <r>
    <d v="2023-07-25T00:00:00"/>
    <s v="Lato"/>
    <n v="0.9"/>
    <n v="0"/>
    <n v="10"/>
    <n v="270"/>
    <n v="12500"/>
    <n v="20010"/>
    <n v="7510"/>
    <x v="6"/>
    <n v="270"/>
    <x v="0"/>
  </r>
  <r>
    <d v="2023-07-26T00:00:00"/>
    <s v="Lato"/>
    <n v="0.9"/>
    <n v="0"/>
    <n v="10"/>
    <n v="270"/>
    <n v="12500"/>
    <n v="20280"/>
    <n v="7780"/>
    <x v="6"/>
    <n v="270"/>
    <x v="0"/>
  </r>
  <r>
    <d v="2023-07-27T00:00:00"/>
    <s v="Lato"/>
    <n v="0.9"/>
    <n v="0"/>
    <n v="10"/>
    <n v="270"/>
    <n v="12500"/>
    <n v="20550"/>
    <n v="8050"/>
    <x v="6"/>
    <n v="270"/>
    <x v="0"/>
  </r>
  <r>
    <d v="2023-07-28T00:00:00"/>
    <s v="Lato"/>
    <n v="0.9"/>
    <n v="0"/>
    <n v="10"/>
    <n v="270"/>
    <n v="12500"/>
    <n v="20820"/>
    <n v="8320"/>
    <x v="6"/>
    <n v="270"/>
    <x v="0"/>
  </r>
  <r>
    <d v="2023-07-29T00:00:00"/>
    <s v="Lato"/>
    <n v="0.9"/>
    <n v="0"/>
    <n v="10"/>
    <n v="0"/>
    <n v="12500"/>
    <n v="20820"/>
    <n v="8320"/>
    <x v="6"/>
    <n v="0"/>
    <x v="0"/>
  </r>
  <r>
    <d v="2023-07-30T00:00:00"/>
    <s v="Lato"/>
    <n v="0.9"/>
    <n v="150"/>
    <n v="10"/>
    <n v="0"/>
    <n v="12650"/>
    <n v="20820"/>
    <n v="8170"/>
    <x v="6"/>
    <n v="-150"/>
    <x v="0"/>
  </r>
  <r>
    <d v="2023-07-31T00:00:00"/>
    <s v="Lato"/>
    <n v="0.9"/>
    <n v="0"/>
    <n v="10"/>
    <n v="270"/>
    <n v="12650"/>
    <n v="21090"/>
    <n v="8440"/>
    <x v="6"/>
    <n v="270"/>
    <x v="0"/>
  </r>
  <r>
    <d v="2023-08-01T00:00:00"/>
    <s v="Lato"/>
    <n v="0.9"/>
    <n v="0"/>
    <n v="10"/>
    <n v="270"/>
    <n v="12650"/>
    <n v="21360"/>
    <n v="8710"/>
    <x v="7"/>
    <n v="270"/>
    <x v="0"/>
  </r>
  <r>
    <d v="2023-08-02T00:00:00"/>
    <s v="Lato"/>
    <n v="0.9"/>
    <n v="0"/>
    <n v="10"/>
    <n v="270"/>
    <n v="12650"/>
    <n v="21630"/>
    <n v="8980"/>
    <x v="7"/>
    <n v="270"/>
    <x v="0"/>
  </r>
  <r>
    <d v="2023-08-03T00:00:00"/>
    <s v="Lato"/>
    <n v="0.9"/>
    <n v="0"/>
    <n v="10"/>
    <n v="270"/>
    <n v="12650"/>
    <n v="21900"/>
    <n v="9250"/>
    <x v="7"/>
    <n v="270"/>
    <x v="0"/>
  </r>
  <r>
    <d v="2023-08-04T00:00:00"/>
    <s v="Lato"/>
    <n v="0.9"/>
    <n v="0"/>
    <n v="10"/>
    <n v="270"/>
    <n v="12650"/>
    <n v="22170"/>
    <n v="9520"/>
    <x v="7"/>
    <n v="270"/>
    <x v="0"/>
  </r>
  <r>
    <d v="2023-08-05T00:00:00"/>
    <s v="Lato"/>
    <n v="0.9"/>
    <n v="0"/>
    <n v="10"/>
    <n v="0"/>
    <n v="12650"/>
    <n v="22170"/>
    <n v="9520"/>
    <x v="7"/>
    <n v="0"/>
    <x v="0"/>
  </r>
  <r>
    <d v="2023-08-06T00:00:00"/>
    <s v="Lato"/>
    <n v="0.9"/>
    <n v="150"/>
    <n v="10"/>
    <n v="0"/>
    <n v="12800"/>
    <n v="22170"/>
    <n v="9370"/>
    <x v="7"/>
    <n v="-150"/>
    <x v="0"/>
  </r>
  <r>
    <d v="2023-08-07T00:00:00"/>
    <s v="Lato"/>
    <n v="0.9"/>
    <n v="0"/>
    <n v="10"/>
    <n v="270"/>
    <n v="12800"/>
    <n v="22440"/>
    <n v="9640"/>
    <x v="7"/>
    <n v="270"/>
    <x v="0"/>
  </r>
  <r>
    <d v="2023-08-08T00:00:00"/>
    <s v="Lato"/>
    <n v="0.9"/>
    <n v="0"/>
    <n v="10"/>
    <n v="270"/>
    <n v="12800"/>
    <n v="22710"/>
    <n v="9910"/>
    <x v="7"/>
    <n v="270"/>
    <x v="0"/>
  </r>
  <r>
    <d v="2023-08-09T00:00:00"/>
    <s v="Lato"/>
    <n v="0.9"/>
    <n v="0"/>
    <n v="10"/>
    <n v="270"/>
    <n v="12800"/>
    <n v="22980"/>
    <n v="10180"/>
    <x v="7"/>
    <n v="270"/>
    <x v="0"/>
  </r>
  <r>
    <d v="2023-08-10T00:00:00"/>
    <s v="Lato"/>
    <n v="0.9"/>
    <n v="0"/>
    <n v="10"/>
    <n v="270"/>
    <n v="12800"/>
    <n v="23250"/>
    <n v="10450"/>
    <x v="7"/>
    <n v="270"/>
    <x v="0"/>
  </r>
  <r>
    <d v="2023-08-11T00:00:00"/>
    <s v="Lato"/>
    <n v="0.9"/>
    <n v="0"/>
    <n v="10"/>
    <n v="270"/>
    <n v="12800"/>
    <n v="23520"/>
    <n v="10720"/>
    <x v="7"/>
    <n v="270"/>
    <x v="0"/>
  </r>
  <r>
    <d v="2023-08-12T00:00:00"/>
    <s v="Lato"/>
    <n v="0.9"/>
    <n v="0"/>
    <n v="10"/>
    <n v="0"/>
    <n v="12800"/>
    <n v="23520"/>
    <n v="10720"/>
    <x v="7"/>
    <n v="0"/>
    <x v="0"/>
  </r>
  <r>
    <d v="2023-08-13T00:00:00"/>
    <s v="Lato"/>
    <n v="0.9"/>
    <n v="150"/>
    <n v="10"/>
    <n v="0"/>
    <n v="12950"/>
    <n v="23520"/>
    <n v="10570"/>
    <x v="7"/>
    <n v="-150"/>
    <x v="0"/>
  </r>
  <r>
    <d v="2023-08-14T00:00:00"/>
    <s v="Lato"/>
    <n v="0.9"/>
    <n v="0"/>
    <n v="10"/>
    <n v="270"/>
    <n v="12950"/>
    <n v="23790"/>
    <n v="10840"/>
    <x v="7"/>
    <n v="270"/>
    <x v="0"/>
  </r>
  <r>
    <d v="2023-08-15T00:00:00"/>
    <s v="Lato"/>
    <n v="0.9"/>
    <n v="0"/>
    <n v="10"/>
    <n v="270"/>
    <n v="12950"/>
    <n v="24060"/>
    <n v="11110"/>
    <x v="7"/>
    <n v="270"/>
    <x v="0"/>
  </r>
  <r>
    <d v="2023-08-16T00:00:00"/>
    <s v="Lato"/>
    <n v="0.9"/>
    <n v="0"/>
    <n v="10"/>
    <n v="270"/>
    <n v="12950"/>
    <n v="24330"/>
    <n v="11380"/>
    <x v="7"/>
    <n v="270"/>
    <x v="0"/>
  </r>
  <r>
    <d v="2023-08-17T00:00:00"/>
    <s v="Lato"/>
    <n v="0.9"/>
    <n v="0"/>
    <n v="10"/>
    <n v="270"/>
    <n v="12950"/>
    <n v="24600"/>
    <n v="11650"/>
    <x v="7"/>
    <n v="270"/>
    <x v="0"/>
  </r>
  <r>
    <d v="2023-08-18T00:00:00"/>
    <s v="Lato"/>
    <n v="0.9"/>
    <n v="0"/>
    <n v="10"/>
    <n v="270"/>
    <n v="12950"/>
    <n v="24870"/>
    <n v="11920"/>
    <x v="7"/>
    <n v="270"/>
    <x v="0"/>
  </r>
  <r>
    <d v="2023-08-19T00:00:00"/>
    <s v="Lato"/>
    <n v="0.9"/>
    <n v="0"/>
    <n v="10"/>
    <n v="0"/>
    <n v="12950"/>
    <n v="24870"/>
    <n v="11920"/>
    <x v="7"/>
    <n v="0"/>
    <x v="0"/>
  </r>
  <r>
    <d v="2023-08-20T00:00:00"/>
    <s v="Lato"/>
    <n v="0.9"/>
    <n v="150"/>
    <n v="10"/>
    <n v="0"/>
    <n v="13100"/>
    <n v="24870"/>
    <n v="11770"/>
    <x v="7"/>
    <n v="-150"/>
    <x v="0"/>
  </r>
  <r>
    <d v="2023-08-21T00:00:00"/>
    <s v="Lato"/>
    <n v="0.9"/>
    <n v="0"/>
    <n v="10"/>
    <n v="270"/>
    <n v="13100"/>
    <n v="25140"/>
    <n v="12040"/>
    <x v="7"/>
    <n v="270"/>
    <x v="0"/>
  </r>
  <r>
    <d v="2023-08-22T00:00:00"/>
    <s v="Lato"/>
    <n v="0.9"/>
    <n v="0"/>
    <n v="10"/>
    <n v="270"/>
    <n v="13100"/>
    <n v="25410"/>
    <n v="12310"/>
    <x v="7"/>
    <n v="270"/>
    <x v="0"/>
  </r>
  <r>
    <d v="2023-08-23T00:00:00"/>
    <s v="Lato"/>
    <n v="0.9"/>
    <n v="0"/>
    <n v="10"/>
    <n v="270"/>
    <n v="13100"/>
    <n v="25680"/>
    <n v="12580"/>
    <x v="7"/>
    <n v="270"/>
    <x v="0"/>
  </r>
  <r>
    <d v="2023-08-24T00:00:00"/>
    <s v="Lato"/>
    <n v="0.9"/>
    <n v="0"/>
    <n v="10"/>
    <n v="270"/>
    <n v="13100"/>
    <n v="25950"/>
    <n v="12850"/>
    <x v="7"/>
    <n v="270"/>
    <x v="0"/>
  </r>
  <r>
    <d v="2023-08-25T00:00:00"/>
    <s v="Lato"/>
    <n v="0.9"/>
    <n v="0"/>
    <n v="10"/>
    <n v="270"/>
    <n v="13100"/>
    <n v="26220"/>
    <n v="13120"/>
    <x v="7"/>
    <n v="270"/>
    <x v="0"/>
  </r>
  <r>
    <d v="2023-08-26T00:00:00"/>
    <s v="Lato"/>
    <n v="0.9"/>
    <n v="0"/>
    <n v="10"/>
    <n v="0"/>
    <n v="13100"/>
    <n v="26220"/>
    <n v="13120"/>
    <x v="7"/>
    <n v="0"/>
    <x v="0"/>
  </r>
  <r>
    <d v="2023-08-27T00:00:00"/>
    <s v="Lato"/>
    <n v="0.9"/>
    <n v="150"/>
    <n v="10"/>
    <n v="0"/>
    <n v="13250"/>
    <n v="26220"/>
    <n v="12970"/>
    <x v="7"/>
    <n v="-150"/>
    <x v="0"/>
  </r>
  <r>
    <d v="2023-08-28T00:00:00"/>
    <s v="Lato"/>
    <n v="0.9"/>
    <n v="0"/>
    <n v="10"/>
    <n v="270"/>
    <n v="13250"/>
    <n v="26490"/>
    <n v="13240"/>
    <x v="7"/>
    <n v="270"/>
    <x v="0"/>
  </r>
  <r>
    <d v="2023-08-29T00:00:00"/>
    <s v="Lato"/>
    <n v="0.9"/>
    <n v="0"/>
    <n v="10"/>
    <n v="270"/>
    <n v="13250"/>
    <n v="26760"/>
    <n v="13510"/>
    <x v="7"/>
    <n v="270"/>
    <x v="0"/>
  </r>
  <r>
    <d v="2023-08-30T00:00:00"/>
    <s v="Lato"/>
    <n v="0.9"/>
    <n v="0"/>
    <n v="10"/>
    <n v="270"/>
    <n v="13250"/>
    <n v="27030"/>
    <n v="13780"/>
    <x v="7"/>
    <n v="270"/>
    <x v="0"/>
  </r>
  <r>
    <d v="2023-08-31T00:00:00"/>
    <s v="Lato"/>
    <n v="0.9"/>
    <n v="0"/>
    <n v="10"/>
    <n v="270"/>
    <n v="13250"/>
    <n v="27300"/>
    <n v="14050"/>
    <x v="7"/>
    <n v="270"/>
    <x v="0"/>
  </r>
  <r>
    <d v="2023-09-01T00:00:00"/>
    <s v="Lato"/>
    <n v="0.9"/>
    <n v="0"/>
    <n v="10"/>
    <n v="270"/>
    <n v="13250"/>
    <n v="27570"/>
    <n v="14320"/>
    <x v="8"/>
    <n v="270"/>
    <x v="0"/>
  </r>
  <r>
    <d v="2023-09-02T00:00:00"/>
    <s v="Lato"/>
    <n v="0.9"/>
    <n v="0"/>
    <n v="10"/>
    <n v="0"/>
    <n v="13250"/>
    <n v="27570"/>
    <n v="14320"/>
    <x v="8"/>
    <n v="0"/>
    <x v="0"/>
  </r>
  <r>
    <d v="2023-09-03T00:00:00"/>
    <s v="Lato"/>
    <n v="0.9"/>
    <n v="150"/>
    <n v="10"/>
    <n v="0"/>
    <n v="13400"/>
    <n v="27570"/>
    <n v="14170"/>
    <x v="8"/>
    <n v="-150"/>
    <x v="0"/>
  </r>
  <r>
    <d v="2023-09-04T00:00:00"/>
    <s v="Lato"/>
    <n v="0.9"/>
    <n v="0"/>
    <n v="10"/>
    <n v="270"/>
    <n v="13400"/>
    <n v="27840"/>
    <n v="14440"/>
    <x v="8"/>
    <n v="270"/>
    <x v="0"/>
  </r>
  <r>
    <d v="2023-09-05T00:00:00"/>
    <s v="Lato"/>
    <n v="0.9"/>
    <n v="0"/>
    <n v="10"/>
    <n v="270"/>
    <n v="13400"/>
    <n v="28110"/>
    <n v="14710"/>
    <x v="8"/>
    <n v="270"/>
    <x v="0"/>
  </r>
  <r>
    <d v="2023-09-06T00:00:00"/>
    <s v="Lato"/>
    <n v="0.9"/>
    <n v="0"/>
    <n v="10"/>
    <n v="270"/>
    <n v="13400"/>
    <n v="28380"/>
    <n v="14980"/>
    <x v="8"/>
    <n v="270"/>
    <x v="0"/>
  </r>
  <r>
    <d v="2023-09-07T00:00:00"/>
    <s v="Lato"/>
    <n v="0.9"/>
    <n v="0"/>
    <n v="10"/>
    <n v="270"/>
    <n v="13400"/>
    <n v="28650"/>
    <n v="15250"/>
    <x v="8"/>
    <n v="270"/>
    <x v="0"/>
  </r>
  <r>
    <d v="2023-09-08T00:00:00"/>
    <s v="Lato"/>
    <n v="0.9"/>
    <n v="0"/>
    <n v="10"/>
    <n v="270"/>
    <n v="13400"/>
    <n v="28920"/>
    <n v="15520"/>
    <x v="8"/>
    <n v="270"/>
    <x v="0"/>
  </r>
  <r>
    <d v="2023-09-09T00:00:00"/>
    <s v="Lato"/>
    <n v="0.9"/>
    <n v="0"/>
    <n v="10"/>
    <n v="0"/>
    <n v="13400"/>
    <n v="28920"/>
    <n v="15520"/>
    <x v="8"/>
    <n v="0"/>
    <x v="0"/>
  </r>
  <r>
    <d v="2023-09-10T00:00:00"/>
    <s v="Lato"/>
    <n v="0.9"/>
    <n v="150"/>
    <n v="10"/>
    <n v="0"/>
    <n v="13550"/>
    <n v="28920"/>
    <n v="15370"/>
    <x v="8"/>
    <n v="-150"/>
    <x v="0"/>
  </r>
  <r>
    <d v="2023-09-11T00:00:00"/>
    <s v="Lato"/>
    <n v="0.9"/>
    <n v="0"/>
    <n v="10"/>
    <n v="270"/>
    <n v="13550"/>
    <n v="29190"/>
    <n v="15640"/>
    <x v="8"/>
    <n v="270"/>
    <x v="0"/>
  </r>
  <r>
    <d v="2023-09-12T00:00:00"/>
    <s v="Lato"/>
    <n v="0.9"/>
    <n v="0"/>
    <n v="10"/>
    <n v="270"/>
    <n v="13550"/>
    <n v="29460"/>
    <n v="15910"/>
    <x v="8"/>
    <n v="270"/>
    <x v="0"/>
  </r>
  <r>
    <d v="2023-09-13T00:00:00"/>
    <s v="Lato"/>
    <n v="0.9"/>
    <n v="0"/>
    <n v="10"/>
    <n v="270"/>
    <n v="13550"/>
    <n v="29730"/>
    <n v="16180"/>
    <x v="8"/>
    <n v="270"/>
    <x v="0"/>
  </r>
  <r>
    <d v="2023-09-14T00:00:00"/>
    <s v="Lato"/>
    <n v="0.9"/>
    <n v="0"/>
    <n v="10"/>
    <n v="270"/>
    <n v="13550"/>
    <n v="30000"/>
    <n v="16450"/>
    <x v="8"/>
    <n v="270"/>
    <x v="0"/>
  </r>
  <r>
    <d v="2023-09-15T00:00:00"/>
    <s v="Lato"/>
    <n v="0.9"/>
    <n v="0"/>
    <n v="10"/>
    <n v="270"/>
    <n v="13550"/>
    <n v="30270"/>
    <n v="16720"/>
    <x v="8"/>
    <n v="270"/>
    <x v="0"/>
  </r>
  <r>
    <d v="2023-09-16T00:00:00"/>
    <s v="Lato"/>
    <n v="0.9"/>
    <n v="0"/>
    <n v="10"/>
    <n v="0"/>
    <n v="13550"/>
    <n v="30270"/>
    <n v="16720"/>
    <x v="8"/>
    <n v="0"/>
    <x v="0"/>
  </r>
  <r>
    <d v="2023-09-17T00:00:00"/>
    <s v="Lato"/>
    <n v="0.9"/>
    <n v="150"/>
    <n v="10"/>
    <n v="0"/>
    <n v="13700"/>
    <n v="30270"/>
    <n v="16570"/>
    <x v="8"/>
    <n v="-150"/>
    <x v="0"/>
  </r>
  <r>
    <d v="2023-09-18T00:00:00"/>
    <s v="Lato"/>
    <n v="0.9"/>
    <n v="0"/>
    <n v="10"/>
    <n v="270"/>
    <n v="13700"/>
    <n v="30540"/>
    <n v="16840"/>
    <x v="8"/>
    <n v="270"/>
    <x v="0"/>
  </r>
  <r>
    <d v="2023-09-19T00:00:00"/>
    <s v="Lato"/>
    <n v="0.9"/>
    <n v="0"/>
    <n v="10"/>
    <n v="270"/>
    <n v="13700"/>
    <n v="30810"/>
    <n v="17110"/>
    <x v="8"/>
    <n v="270"/>
    <x v="0"/>
  </r>
  <r>
    <d v="2023-09-20T00:00:00"/>
    <s v="Lato"/>
    <n v="0.9"/>
    <n v="0"/>
    <n v="10"/>
    <n v="270"/>
    <n v="13700"/>
    <n v="31080"/>
    <n v="17380"/>
    <x v="8"/>
    <n v="270"/>
    <x v="0"/>
  </r>
  <r>
    <d v="2023-09-21T00:00:00"/>
    <s v="Lato"/>
    <n v="0.9"/>
    <n v="0"/>
    <n v="10"/>
    <n v="270"/>
    <n v="13700"/>
    <n v="31350"/>
    <n v="17650"/>
    <x v="8"/>
    <n v="270"/>
    <x v="0"/>
  </r>
  <r>
    <d v="2023-09-22T00:00:00"/>
    <s v="Lato"/>
    <n v="0.9"/>
    <n v="0"/>
    <n v="10"/>
    <n v="270"/>
    <n v="13700"/>
    <n v="31620"/>
    <n v="17920"/>
    <x v="8"/>
    <n v="270"/>
    <x v="0"/>
  </r>
  <r>
    <d v="2023-09-23T00:00:00"/>
    <s v="Jesień"/>
    <n v="0.4"/>
    <n v="0"/>
    <n v="10"/>
    <n v="0"/>
    <n v="13700"/>
    <n v="31620"/>
    <n v="17920"/>
    <x v="8"/>
    <n v="0"/>
    <x v="0"/>
  </r>
  <r>
    <d v="2023-09-24T00:00:00"/>
    <s v="Jesień"/>
    <n v="0.4"/>
    <n v="150"/>
    <n v="10"/>
    <n v="0"/>
    <n v="13850"/>
    <n v="31620"/>
    <n v="17770"/>
    <x v="8"/>
    <n v="-150"/>
    <x v="0"/>
  </r>
  <r>
    <d v="2023-09-25T00:00:00"/>
    <s v="Jesień"/>
    <n v="0.4"/>
    <n v="0"/>
    <n v="10"/>
    <n v="120"/>
    <n v="13850"/>
    <n v="31740"/>
    <n v="17890"/>
    <x v="8"/>
    <n v="120"/>
    <x v="0"/>
  </r>
  <r>
    <d v="2023-09-26T00:00:00"/>
    <s v="Jesień"/>
    <n v="0.4"/>
    <n v="0"/>
    <n v="10"/>
    <n v="120"/>
    <n v="13850"/>
    <n v="31860"/>
    <n v="18010"/>
    <x v="8"/>
    <n v="120"/>
    <x v="0"/>
  </r>
  <r>
    <d v="2023-09-27T00:00:00"/>
    <s v="Jesień"/>
    <n v="0.4"/>
    <n v="0"/>
    <n v="10"/>
    <n v="120"/>
    <n v="13850"/>
    <n v="31980"/>
    <n v="18130"/>
    <x v="8"/>
    <n v="120"/>
    <x v="0"/>
  </r>
  <r>
    <d v="2023-09-28T00:00:00"/>
    <s v="Jesień"/>
    <n v="0.4"/>
    <n v="0"/>
    <n v="10"/>
    <n v="120"/>
    <n v="13850"/>
    <n v="32100"/>
    <n v="18250"/>
    <x v="8"/>
    <n v="120"/>
    <x v="0"/>
  </r>
  <r>
    <d v="2023-09-29T00:00:00"/>
    <s v="Jesień"/>
    <n v="0.4"/>
    <n v="0"/>
    <n v="10"/>
    <n v="120"/>
    <n v="13850"/>
    <n v="32220"/>
    <n v="18370"/>
    <x v="8"/>
    <n v="120"/>
    <x v="0"/>
  </r>
  <r>
    <d v="2023-09-30T00:00:00"/>
    <s v="Jesień"/>
    <n v="0.4"/>
    <n v="0"/>
    <n v="10"/>
    <n v="0"/>
    <n v="13850"/>
    <n v="32220"/>
    <n v="18370"/>
    <x v="8"/>
    <n v="0"/>
    <x v="0"/>
  </r>
  <r>
    <d v="2023-10-01T00:00:00"/>
    <s v="Jesień"/>
    <n v="0.4"/>
    <n v="150"/>
    <n v="10"/>
    <n v="0"/>
    <n v="14000"/>
    <n v="32220"/>
    <n v="18220"/>
    <x v="9"/>
    <n v="-150"/>
    <x v="0"/>
  </r>
  <r>
    <d v="2023-10-02T00:00:00"/>
    <s v="Jesień"/>
    <n v="0.4"/>
    <n v="0"/>
    <n v="10"/>
    <n v="120"/>
    <n v="14000"/>
    <n v="32340"/>
    <n v="18340"/>
    <x v="9"/>
    <n v="120"/>
    <x v="0"/>
  </r>
  <r>
    <d v="2023-10-03T00:00:00"/>
    <s v="Jesień"/>
    <n v="0.4"/>
    <n v="0"/>
    <n v="10"/>
    <n v="120"/>
    <n v="14000"/>
    <n v="32460"/>
    <n v="18460"/>
    <x v="9"/>
    <n v="120"/>
    <x v="0"/>
  </r>
  <r>
    <d v="2023-10-04T00:00:00"/>
    <s v="Jesień"/>
    <n v="0.4"/>
    <n v="0"/>
    <n v="10"/>
    <n v="120"/>
    <n v="14000"/>
    <n v="32580"/>
    <n v="18580"/>
    <x v="9"/>
    <n v="120"/>
    <x v="0"/>
  </r>
  <r>
    <d v="2023-10-05T00:00:00"/>
    <s v="Jesień"/>
    <n v="0.4"/>
    <n v="0"/>
    <n v="10"/>
    <n v="120"/>
    <n v="14000"/>
    <n v="32700"/>
    <n v="18700"/>
    <x v="9"/>
    <n v="120"/>
    <x v="0"/>
  </r>
  <r>
    <d v="2023-10-06T00:00:00"/>
    <s v="Jesień"/>
    <n v="0.4"/>
    <n v="0"/>
    <n v="10"/>
    <n v="120"/>
    <n v="14000"/>
    <n v="32820"/>
    <n v="18820"/>
    <x v="9"/>
    <n v="120"/>
    <x v="0"/>
  </r>
  <r>
    <d v="2023-10-07T00:00:00"/>
    <s v="Jesień"/>
    <n v="0.4"/>
    <n v="0"/>
    <n v="10"/>
    <n v="0"/>
    <n v="14000"/>
    <n v="32820"/>
    <n v="18820"/>
    <x v="9"/>
    <n v="0"/>
    <x v="0"/>
  </r>
  <r>
    <d v="2023-10-08T00:00:00"/>
    <s v="Jesień"/>
    <n v="0.4"/>
    <n v="150"/>
    <n v="10"/>
    <n v="0"/>
    <n v="14150"/>
    <n v="32820"/>
    <n v="18670"/>
    <x v="9"/>
    <n v="-150"/>
    <x v="0"/>
  </r>
  <r>
    <d v="2023-10-09T00:00:00"/>
    <s v="Jesień"/>
    <n v="0.4"/>
    <n v="0"/>
    <n v="10"/>
    <n v="120"/>
    <n v="14150"/>
    <n v="32940"/>
    <n v="18790"/>
    <x v="9"/>
    <n v="120"/>
    <x v="0"/>
  </r>
  <r>
    <d v="2023-10-10T00:00:00"/>
    <s v="Jesień"/>
    <n v="0.4"/>
    <n v="0"/>
    <n v="10"/>
    <n v="120"/>
    <n v="14150"/>
    <n v="33060"/>
    <n v="18910"/>
    <x v="9"/>
    <n v="120"/>
    <x v="0"/>
  </r>
  <r>
    <d v="2023-10-11T00:00:00"/>
    <s v="Jesień"/>
    <n v="0.4"/>
    <n v="0"/>
    <n v="10"/>
    <n v="120"/>
    <n v="14150"/>
    <n v="33180"/>
    <n v="19030"/>
    <x v="9"/>
    <n v="120"/>
    <x v="0"/>
  </r>
  <r>
    <d v="2023-10-12T00:00:00"/>
    <s v="Jesień"/>
    <n v="0.4"/>
    <n v="0"/>
    <n v="10"/>
    <n v="120"/>
    <n v="14150"/>
    <n v="33300"/>
    <n v="19150"/>
    <x v="9"/>
    <n v="120"/>
    <x v="0"/>
  </r>
  <r>
    <d v="2023-10-13T00:00:00"/>
    <s v="Jesień"/>
    <n v="0.4"/>
    <n v="0"/>
    <n v="10"/>
    <n v="120"/>
    <n v="14150"/>
    <n v="33420"/>
    <n v="19270"/>
    <x v="9"/>
    <n v="120"/>
    <x v="0"/>
  </r>
  <r>
    <d v="2023-10-14T00:00:00"/>
    <s v="Jesień"/>
    <n v="0.4"/>
    <n v="0"/>
    <n v="10"/>
    <n v="0"/>
    <n v="14150"/>
    <n v="33420"/>
    <n v="19270"/>
    <x v="9"/>
    <n v="0"/>
    <x v="0"/>
  </r>
  <r>
    <d v="2023-10-15T00:00:00"/>
    <s v="Jesień"/>
    <n v="0.4"/>
    <n v="150"/>
    <n v="10"/>
    <n v="0"/>
    <n v="14300"/>
    <n v="33420"/>
    <n v="19120"/>
    <x v="9"/>
    <n v="-150"/>
    <x v="0"/>
  </r>
  <r>
    <d v="2023-10-16T00:00:00"/>
    <s v="Jesień"/>
    <n v="0.4"/>
    <n v="0"/>
    <n v="10"/>
    <n v="120"/>
    <n v="14300"/>
    <n v="33540"/>
    <n v="19240"/>
    <x v="9"/>
    <n v="120"/>
    <x v="0"/>
  </r>
  <r>
    <d v="2023-10-17T00:00:00"/>
    <s v="Jesień"/>
    <n v="0.4"/>
    <n v="0"/>
    <n v="10"/>
    <n v="120"/>
    <n v="14300"/>
    <n v="33660"/>
    <n v="19360"/>
    <x v="9"/>
    <n v="120"/>
    <x v="0"/>
  </r>
  <r>
    <d v="2023-10-18T00:00:00"/>
    <s v="Jesień"/>
    <n v="0.4"/>
    <n v="0"/>
    <n v="10"/>
    <n v="120"/>
    <n v="14300"/>
    <n v="33780"/>
    <n v="19480"/>
    <x v="9"/>
    <n v="120"/>
    <x v="0"/>
  </r>
  <r>
    <d v="2023-10-19T00:00:00"/>
    <s v="Jesień"/>
    <n v="0.4"/>
    <n v="0"/>
    <n v="10"/>
    <n v="120"/>
    <n v="14300"/>
    <n v="33900"/>
    <n v="19600"/>
    <x v="9"/>
    <n v="120"/>
    <x v="0"/>
  </r>
  <r>
    <d v="2023-10-20T00:00:00"/>
    <s v="Jesień"/>
    <n v="0.4"/>
    <n v="0"/>
    <n v="10"/>
    <n v="120"/>
    <n v="14300"/>
    <n v="34020"/>
    <n v="19720"/>
    <x v="9"/>
    <n v="120"/>
    <x v="0"/>
  </r>
  <r>
    <d v="2023-10-21T00:00:00"/>
    <s v="Jesień"/>
    <n v="0.4"/>
    <n v="0"/>
    <n v="10"/>
    <n v="0"/>
    <n v="14300"/>
    <n v="34020"/>
    <n v="19720"/>
    <x v="9"/>
    <n v="0"/>
    <x v="0"/>
  </r>
  <r>
    <d v="2023-10-22T00:00:00"/>
    <s v="Jesień"/>
    <n v="0.4"/>
    <n v="150"/>
    <n v="10"/>
    <n v="0"/>
    <n v="14450"/>
    <n v="34020"/>
    <n v="19570"/>
    <x v="9"/>
    <n v="-150"/>
    <x v="0"/>
  </r>
  <r>
    <d v="2023-10-23T00:00:00"/>
    <s v="Jesień"/>
    <n v="0.4"/>
    <n v="0"/>
    <n v="10"/>
    <n v="120"/>
    <n v="14450"/>
    <n v="34140"/>
    <n v="19690"/>
    <x v="9"/>
    <n v="120"/>
    <x v="0"/>
  </r>
  <r>
    <d v="2023-10-24T00:00:00"/>
    <s v="Jesień"/>
    <n v="0.4"/>
    <n v="0"/>
    <n v="10"/>
    <n v="120"/>
    <n v="14450"/>
    <n v="34260"/>
    <n v="19810"/>
    <x v="9"/>
    <n v="120"/>
    <x v="0"/>
  </r>
  <r>
    <d v="2023-10-25T00:00:00"/>
    <s v="Jesień"/>
    <n v="0.4"/>
    <n v="0"/>
    <n v="10"/>
    <n v="120"/>
    <n v="14450"/>
    <n v="34380"/>
    <n v="19930"/>
    <x v="9"/>
    <n v="120"/>
    <x v="0"/>
  </r>
  <r>
    <d v="2023-10-26T00:00:00"/>
    <s v="Jesień"/>
    <n v="0.4"/>
    <n v="0"/>
    <n v="10"/>
    <n v="120"/>
    <n v="14450"/>
    <n v="34500"/>
    <n v="20050"/>
    <x v="9"/>
    <n v="120"/>
    <x v="0"/>
  </r>
  <r>
    <d v="2023-10-27T00:00:00"/>
    <s v="Jesień"/>
    <n v="0.4"/>
    <n v="0"/>
    <n v="10"/>
    <n v="120"/>
    <n v="14450"/>
    <n v="34620"/>
    <n v="20170"/>
    <x v="9"/>
    <n v="120"/>
    <x v="0"/>
  </r>
  <r>
    <d v="2023-10-28T00:00:00"/>
    <s v="Jesień"/>
    <n v="0.4"/>
    <n v="0"/>
    <n v="10"/>
    <n v="0"/>
    <n v="14450"/>
    <n v="34620"/>
    <n v="20170"/>
    <x v="9"/>
    <n v="0"/>
    <x v="0"/>
  </r>
  <r>
    <d v="2023-10-29T00:00:00"/>
    <s v="Jesień"/>
    <n v="0.4"/>
    <n v="150"/>
    <n v="10"/>
    <n v="0"/>
    <n v="14600"/>
    <n v="34620"/>
    <n v="20020"/>
    <x v="9"/>
    <n v="-150"/>
    <x v="0"/>
  </r>
  <r>
    <d v="2023-10-30T00:00:00"/>
    <s v="Jesień"/>
    <n v="0.4"/>
    <n v="0"/>
    <n v="10"/>
    <n v="120"/>
    <n v="14600"/>
    <n v="34740"/>
    <n v="20140"/>
    <x v="9"/>
    <n v="120"/>
    <x v="0"/>
  </r>
  <r>
    <d v="2023-10-31T00:00:00"/>
    <s v="Jesień"/>
    <n v="0.4"/>
    <n v="0"/>
    <n v="10"/>
    <n v="120"/>
    <n v="14600"/>
    <n v="34860"/>
    <n v="20260"/>
    <x v="9"/>
    <n v="120"/>
    <x v="0"/>
  </r>
  <r>
    <d v="2023-11-01T00:00:00"/>
    <s v="Jesień"/>
    <n v="0.4"/>
    <n v="0"/>
    <n v="10"/>
    <n v="120"/>
    <n v="14600"/>
    <n v="34980"/>
    <n v="20380"/>
    <x v="10"/>
    <n v="120"/>
    <x v="0"/>
  </r>
  <r>
    <d v="2023-11-02T00:00:00"/>
    <s v="Jesień"/>
    <n v="0.4"/>
    <n v="0"/>
    <n v="10"/>
    <n v="120"/>
    <n v="14600"/>
    <n v="35100"/>
    <n v="20500"/>
    <x v="10"/>
    <n v="120"/>
    <x v="0"/>
  </r>
  <r>
    <d v="2023-11-03T00:00:00"/>
    <s v="Jesień"/>
    <n v="0.4"/>
    <n v="0"/>
    <n v="10"/>
    <n v="120"/>
    <n v="14600"/>
    <n v="35220"/>
    <n v="20620"/>
    <x v="10"/>
    <n v="120"/>
    <x v="0"/>
  </r>
  <r>
    <d v="2023-11-04T00:00:00"/>
    <s v="Jesień"/>
    <n v="0.4"/>
    <n v="0"/>
    <n v="10"/>
    <n v="0"/>
    <n v="14600"/>
    <n v="35220"/>
    <n v="20620"/>
    <x v="10"/>
    <n v="0"/>
    <x v="0"/>
  </r>
  <r>
    <d v="2023-11-05T00:00:00"/>
    <s v="Jesień"/>
    <n v="0.4"/>
    <n v="150"/>
    <n v="10"/>
    <n v="0"/>
    <n v="14750"/>
    <n v="35220"/>
    <n v="20470"/>
    <x v="10"/>
    <n v="-150"/>
    <x v="0"/>
  </r>
  <r>
    <d v="2023-11-06T00:00:00"/>
    <s v="Jesień"/>
    <n v="0.4"/>
    <n v="0"/>
    <n v="10"/>
    <n v="120"/>
    <n v="14750"/>
    <n v="35340"/>
    <n v="20590"/>
    <x v="10"/>
    <n v="120"/>
    <x v="0"/>
  </r>
  <r>
    <d v="2023-11-07T00:00:00"/>
    <s v="Jesień"/>
    <n v="0.4"/>
    <n v="0"/>
    <n v="10"/>
    <n v="120"/>
    <n v="14750"/>
    <n v="35460"/>
    <n v="20710"/>
    <x v="10"/>
    <n v="120"/>
    <x v="0"/>
  </r>
  <r>
    <d v="2023-11-08T00:00:00"/>
    <s v="Jesień"/>
    <n v="0.4"/>
    <n v="0"/>
    <n v="10"/>
    <n v="120"/>
    <n v="14750"/>
    <n v="35580"/>
    <n v="20830"/>
    <x v="10"/>
    <n v="120"/>
    <x v="0"/>
  </r>
  <r>
    <d v="2023-11-09T00:00:00"/>
    <s v="Jesień"/>
    <n v="0.4"/>
    <n v="0"/>
    <n v="10"/>
    <n v="120"/>
    <n v="14750"/>
    <n v="35700"/>
    <n v="20950"/>
    <x v="10"/>
    <n v="120"/>
    <x v="0"/>
  </r>
  <r>
    <d v="2023-11-10T00:00:00"/>
    <s v="Jesień"/>
    <n v="0.4"/>
    <n v="0"/>
    <n v="10"/>
    <n v="120"/>
    <n v="14750"/>
    <n v="35820"/>
    <n v="21070"/>
    <x v="10"/>
    <n v="120"/>
    <x v="0"/>
  </r>
  <r>
    <d v="2023-11-11T00:00:00"/>
    <s v="Jesień"/>
    <n v="0.4"/>
    <n v="0"/>
    <n v="10"/>
    <n v="0"/>
    <n v="14750"/>
    <n v="35820"/>
    <n v="21070"/>
    <x v="10"/>
    <n v="0"/>
    <x v="0"/>
  </r>
  <r>
    <d v="2023-11-12T00:00:00"/>
    <s v="Jesień"/>
    <n v="0.4"/>
    <n v="150"/>
    <n v="10"/>
    <n v="0"/>
    <n v="14900"/>
    <n v="35820"/>
    <n v="20920"/>
    <x v="10"/>
    <n v="-150"/>
    <x v="0"/>
  </r>
  <r>
    <d v="2023-11-13T00:00:00"/>
    <s v="Jesień"/>
    <n v="0.4"/>
    <n v="0"/>
    <n v="10"/>
    <n v="120"/>
    <n v="14900"/>
    <n v="35940"/>
    <n v="21040"/>
    <x v="10"/>
    <n v="120"/>
    <x v="0"/>
  </r>
  <r>
    <d v="2023-11-14T00:00:00"/>
    <s v="Jesień"/>
    <n v="0.4"/>
    <n v="0"/>
    <n v="10"/>
    <n v="120"/>
    <n v="14900"/>
    <n v="36060"/>
    <n v="21160"/>
    <x v="10"/>
    <n v="120"/>
    <x v="0"/>
  </r>
  <r>
    <d v="2023-11-15T00:00:00"/>
    <s v="Jesień"/>
    <n v="0.4"/>
    <n v="0"/>
    <n v="10"/>
    <n v="120"/>
    <n v="14900"/>
    <n v="36180"/>
    <n v="21280"/>
    <x v="10"/>
    <n v="120"/>
    <x v="0"/>
  </r>
  <r>
    <d v="2023-11-16T00:00:00"/>
    <s v="Jesień"/>
    <n v="0.4"/>
    <n v="0"/>
    <n v="10"/>
    <n v="120"/>
    <n v="14900"/>
    <n v="36300"/>
    <n v="21400"/>
    <x v="10"/>
    <n v="120"/>
    <x v="0"/>
  </r>
  <r>
    <d v="2023-11-17T00:00:00"/>
    <s v="Jesień"/>
    <n v="0.4"/>
    <n v="0"/>
    <n v="10"/>
    <n v="120"/>
    <n v="14900"/>
    <n v="36420"/>
    <n v="21520"/>
    <x v="10"/>
    <n v="120"/>
    <x v="0"/>
  </r>
  <r>
    <d v="2023-11-18T00:00:00"/>
    <s v="Jesień"/>
    <n v="0.4"/>
    <n v="0"/>
    <n v="10"/>
    <n v="0"/>
    <n v="14900"/>
    <n v="36420"/>
    <n v="21520"/>
    <x v="10"/>
    <n v="0"/>
    <x v="0"/>
  </r>
  <r>
    <d v="2023-11-19T00:00:00"/>
    <s v="Jesień"/>
    <n v="0.4"/>
    <n v="150"/>
    <n v="10"/>
    <n v="0"/>
    <n v="15050"/>
    <n v="36420"/>
    <n v="21370"/>
    <x v="10"/>
    <n v="-150"/>
    <x v="0"/>
  </r>
  <r>
    <d v="2023-11-20T00:00:00"/>
    <s v="Jesień"/>
    <n v="0.4"/>
    <n v="0"/>
    <n v="10"/>
    <n v="120"/>
    <n v="15050"/>
    <n v="36540"/>
    <n v="21490"/>
    <x v="10"/>
    <n v="120"/>
    <x v="0"/>
  </r>
  <r>
    <d v="2023-11-21T00:00:00"/>
    <s v="Jesień"/>
    <n v="0.4"/>
    <n v="0"/>
    <n v="10"/>
    <n v="120"/>
    <n v="15050"/>
    <n v="36660"/>
    <n v="21610"/>
    <x v="10"/>
    <n v="120"/>
    <x v="0"/>
  </r>
  <r>
    <d v="2023-11-22T00:00:00"/>
    <s v="Jesień"/>
    <n v="0.4"/>
    <n v="0"/>
    <n v="10"/>
    <n v="120"/>
    <n v="15050"/>
    <n v="36780"/>
    <n v="21730"/>
    <x v="10"/>
    <n v="120"/>
    <x v="0"/>
  </r>
  <r>
    <d v="2023-11-23T00:00:00"/>
    <s v="Jesień"/>
    <n v="0.4"/>
    <n v="0"/>
    <n v="10"/>
    <n v="120"/>
    <n v="15050"/>
    <n v="36900"/>
    <n v="21850"/>
    <x v="10"/>
    <n v="120"/>
    <x v="0"/>
  </r>
  <r>
    <d v="2023-11-24T00:00:00"/>
    <s v="Jesień"/>
    <n v="0.4"/>
    <n v="0"/>
    <n v="10"/>
    <n v="120"/>
    <n v="15050"/>
    <n v="37020"/>
    <n v="21970"/>
    <x v="10"/>
    <n v="120"/>
    <x v="0"/>
  </r>
  <r>
    <d v="2023-11-25T00:00:00"/>
    <s v="Jesień"/>
    <n v="0.4"/>
    <n v="0"/>
    <n v="10"/>
    <n v="0"/>
    <n v="15050"/>
    <n v="37020"/>
    <n v="21970"/>
    <x v="10"/>
    <n v="0"/>
    <x v="0"/>
  </r>
  <r>
    <d v="2023-11-26T00:00:00"/>
    <s v="Jesień"/>
    <n v="0.4"/>
    <n v="150"/>
    <n v="10"/>
    <n v="0"/>
    <n v="15200"/>
    <n v="37020"/>
    <n v="21820"/>
    <x v="10"/>
    <n v="-150"/>
    <x v="0"/>
  </r>
  <r>
    <d v="2023-11-27T00:00:00"/>
    <s v="Jesień"/>
    <n v="0.4"/>
    <n v="0"/>
    <n v="10"/>
    <n v="120"/>
    <n v="15200"/>
    <n v="37140"/>
    <n v="21940"/>
    <x v="10"/>
    <n v="120"/>
    <x v="0"/>
  </r>
  <r>
    <d v="2023-11-28T00:00:00"/>
    <s v="Jesień"/>
    <n v="0.4"/>
    <n v="0"/>
    <n v="10"/>
    <n v="120"/>
    <n v="15200"/>
    <n v="37260"/>
    <n v="22060"/>
    <x v="10"/>
    <n v="120"/>
    <x v="0"/>
  </r>
  <r>
    <d v="2023-11-29T00:00:00"/>
    <s v="Jesień"/>
    <n v="0.4"/>
    <n v="0"/>
    <n v="10"/>
    <n v="120"/>
    <n v="15200"/>
    <n v="37380"/>
    <n v="22180"/>
    <x v="10"/>
    <n v="120"/>
    <x v="0"/>
  </r>
  <r>
    <d v="2023-11-30T00:00:00"/>
    <s v="Jesień"/>
    <n v="0.4"/>
    <n v="0"/>
    <n v="10"/>
    <n v="120"/>
    <n v="15200"/>
    <n v="37500"/>
    <n v="22300"/>
    <x v="10"/>
    <n v="120"/>
    <x v="0"/>
  </r>
  <r>
    <d v="2023-12-01T00:00:00"/>
    <s v="Jesień"/>
    <n v="0.4"/>
    <n v="0"/>
    <n v="10"/>
    <n v="120"/>
    <n v="15200"/>
    <n v="37620"/>
    <n v="22420"/>
    <x v="11"/>
    <n v="120"/>
    <x v="0"/>
  </r>
  <r>
    <d v="2023-12-02T00:00:00"/>
    <s v="Jesień"/>
    <n v="0.4"/>
    <n v="0"/>
    <n v="10"/>
    <n v="0"/>
    <n v="15200"/>
    <n v="37620"/>
    <n v="22420"/>
    <x v="11"/>
    <n v="0"/>
    <x v="0"/>
  </r>
  <r>
    <d v="2023-12-03T00:00:00"/>
    <s v="Jesień"/>
    <n v="0.4"/>
    <n v="150"/>
    <n v="10"/>
    <n v="0"/>
    <n v="15350"/>
    <n v="37620"/>
    <n v="22270"/>
    <x v="11"/>
    <n v="-150"/>
    <x v="0"/>
  </r>
  <r>
    <d v="2023-12-04T00:00:00"/>
    <s v="Jesień"/>
    <n v="0.4"/>
    <n v="0"/>
    <n v="10"/>
    <n v="120"/>
    <n v="15350"/>
    <n v="37740"/>
    <n v="22390"/>
    <x v="11"/>
    <n v="120"/>
    <x v="0"/>
  </r>
  <r>
    <d v="2023-12-05T00:00:00"/>
    <s v="Jesień"/>
    <n v="0.4"/>
    <n v="0"/>
    <n v="10"/>
    <n v="120"/>
    <n v="15350"/>
    <n v="37860"/>
    <n v="22510"/>
    <x v="11"/>
    <n v="120"/>
    <x v="0"/>
  </r>
  <r>
    <d v="2023-12-06T00:00:00"/>
    <s v="Jesień"/>
    <n v="0.4"/>
    <n v="0"/>
    <n v="10"/>
    <n v="120"/>
    <n v="15350"/>
    <n v="37980"/>
    <n v="22630"/>
    <x v="11"/>
    <n v="120"/>
    <x v="0"/>
  </r>
  <r>
    <d v="2023-12-07T00:00:00"/>
    <s v="Jesień"/>
    <n v="0.4"/>
    <n v="0"/>
    <n v="10"/>
    <n v="120"/>
    <n v="15350"/>
    <n v="38100"/>
    <n v="22750"/>
    <x v="11"/>
    <n v="120"/>
    <x v="0"/>
  </r>
  <r>
    <d v="2023-12-08T00:00:00"/>
    <s v="Jesień"/>
    <n v="0.4"/>
    <n v="0"/>
    <n v="10"/>
    <n v="120"/>
    <n v="15350"/>
    <n v="38220"/>
    <n v="22870"/>
    <x v="11"/>
    <n v="120"/>
    <x v="0"/>
  </r>
  <r>
    <d v="2023-12-09T00:00:00"/>
    <s v="Jesień"/>
    <n v="0.4"/>
    <n v="0"/>
    <n v="10"/>
    <n v="0"/>
    <n v="15350"/>
    <n v="38220"/>
    <n v="22870"/>
    <x v="11"/>
    <n v="0"/>
    <x v="0"/>
  </r>
  <r>
    <d v="2023-12-10T00:00:00"/>
    <s v="Jesień"/>
    <n v="0.4"/>
    <n v="150"/>
    <n v="10"/>
    <n v="0"/>
    <n v="15500"/>
    <n v="38220"/>
    <n v="22720"/>
    <x v="11"/>
    <n v="-150"/>
    <x v="0"/>
  </r>
  <r>
    <d v="2023-12-11T00:00:00"/>
    <s v="Jesień"/>
    <n v="0.4"/>
    <n v="0"/>
    <n v="10"/>
    <n v="120"/>
    <n v="15500"/>
    <n v="38340"/>
    <n v="22840"/>
    <x v="11"/>
    <n v="120"/>
    <x v="0"/>
  </r>
  <r>
    <d v="2023-12-12T00:00:00"/>
    <s v="Jesień"/>
    <n v="0.4"/>
    <n v="0"/>
    <n v="10"/>
    <n v="120"/>
    <n v="15500"/>
    <n v="38460"/>
    <n v="22960"/>
    <x v="11"/>
    <n v="120"/>
    <x v="0"/>
  </r>
  <r>
    <d v="2023-12-13T00:00:00"/>
    <s v="Jesień"/>
    <n v="0.4"/>
    <n v="0"/>
    <n v="10"/>
    <n v="120"/>
    <n v="15500"/>
    <n v="38580"/>
    <n v="23080"/>
    <x v="11"/>
    <n v="120"/>
    <x v="0"/>
  </r>
  <r>
    <d v="2023-12-14T00:00:00"/>
    <s v="Jesień"/>
    <n v="0.4"/>
    <n v="0"/>
    <n v="10"/>
    <n v="120"/>
    <n v="15500"/>
    <n v="38700"/>
    <n v="23200"/>
    <x v="11"/>
    <n v="120"/>
    <x v="0"/>
  </r>
  <r>
    <d v="2023-12-15T00:00:00"/>
    <s v="Jesień"/>
    <n v="0.4"/>
    <n v="0"/>
    <n v="10"/>
    <n v="120"/>
    <n v="15500"/>
    <n v="38820"/>
    <n v="23320"/>
    <x v="11"/>
    <n v="120"/>
    <x v="0"/>
  </r>
  <r>
    <d v="2023-12-16T00:00:00"/>
    <s v="Jesień"/>
    <n v="0.4"/>
    <n v="0"/>
    <n v="10"/>
    <n v="0"/>
    <n v="15500"/>
    <n v="38820"/>
    <n v="23320"/>
    <x v="11"/>
    <n v="0"/>
    <x v="0"/>
  </r>
  <r>
    <d v="2023-12-17T00:00:00"/>
    <s v="Jesień"/>
    <n v="0.4"/>
    <n v="150"/>
    <n v="10"/>
    <n v="0"/>
    <n v="15650"/>
    <n v="38820"/>
    <n v="23170"/>
    <x v="11"/>
    <n v="-150"/>
    <x v="0"/>
  </r>
  <r>
    <d v="2023-12-18T00:00:00"/>
    <s v="Jesień"/>
    <n v="0.4"/>
    <n v="0"/>
    <n v="10"/>
    <n v="120"/>
    <n v="15650"/>
    <n v="38940"/>
    <n v="23290"/>
    <x v="11"/>
    <n v="120"/>
    <x v="0"/>
  </r>
  <r>
    <d v="2023-12-19T00:00:00"/>
    <s v="Jesień"/>
    <n v="0.4"/>
    <n v="0"/>
    <n v="10"/>
    <n v="120"/>
    <n v="15650"/>
    <n v="39060"/>
    <n v="23410"/>
    <x v="11"/>
    <n v="120"/>
    <x v="0"/>
  </r>
  <r>
    <d v="2023-12-20T00:00:00"/>
    <s v="Jesień"/>
    <n v="0.4"/>
    <n v="0"/>
    <n v="10"/>
    <n v="120"/>
    <n v="15650"/>
    <n v="39180"/>
    <n v="23530"/>
    <x v="11"/>
    <n v="120"/>
    <x v="0"/>
  </r>
  <r>
    <d v="2023-12-21T00:00:00"/>
    <s v="Zima"/>
    <n v="0.2"/>
    <n v="0"/>
    <n v="10"/>
    <n v="60"/>
    <n v="15650"/>
    <n v="39240"/>
    <n v="23590"/>
    <x v="11"/>
    <n v="60"/>
    <x v="0"/>
  </r>
  <r>
    <d v="2023-12-22T00:00:00"/>
    <s v="Zima"/>
    <n v="0.2"/>
    <n v="0"/>
    <n v="10"/>
    <n v="60"/>
    <n v="15650"/>
    <n v="39300"/>
    <n v="23650"/>
    <x v="11"/>
    <n v="60"/>
    <x v="0"/>
  </r>
  <r>
    <d v="2023-12-23T00:00:00"/>
    <s v="Zima"/>
    <n v="0.2"/>
    <n v="0"/>
    <n v="10"/>
    <n v="0"/>
    <n v="15650"/>
    <n v="39300"/>
    <n v="23650"/>
    <x v="11"/>
    <n v="0"/>
    <x v="0"/>
  </r>
  <r>
    <d v="2023-12-24T00:00:00"/>
    <s v="Zima"/>
    <n v="0.2"/>
    <n v="150"/>
    <n v="10"/>
    <n v="0"/>
    <n v="15800"/>
    <n v="39300"/>
    <n v="23500"/>
    <x v="11"/>
    <n v="-150"/>
    <x v="0"/>
  </r>
  <r>
    <d v="2023-12-25T00:00:00"/>
    <s v="Zima"/>
    <n v="0.2"/>
    <n v="0"/>
    <n v="10"/>
    <n v="60"/>
    <n v="15800"/>
    <n v="39360"/>
    <n v="23560"/>
    <x v="11"/>
    <n v="60"/>
    <x v="0"/>
  </r>
  <r>
    <d v="2023-12-26T00:00:00"/>
    <s v="Zima"/>
    <n v="0.2"/>
    <n v="0"/>
    <n v="10"/>
    <n v="60"/>
    <n v="15800"/>
    <n v="39420"/>
    <n v="23620"/>
    <x v="11"/>
    <n v="60"/>
    <x v="0"/>
  </r>
  <r>
    <d v="2023-12-27T00:00:00"/>
    <s v="Zima"/>
    <n v="0.2"/>
    <n v="0"/>
    <n v="10"/>
    <n v="60"/>
    <n v="15800"/>
    <n v="39480"/>
    <n v="23680"/>
    <x v="11"/>
    <n v="60"/>
    <x v="0"/>
  </r>
  <r>
    <d v="2023-12-28T00:00:00"/>
    <s v="Zima"/>
    <n v="0.2"/>
    <n v="0"/>
    <n v="10"/>
    <n v="60"/>
    <n v="15800"/>
    <n v="39540"/>
    <n v="23740"/>
    <x v="11"/>
    <n v="60"/>
    <x v="0"/>
  </r>
  <r>
    <d v="2023-12-29T00:00:00"/>
    <s v="Zima"/>
    <n v="0.2"/>
    <n v="0"/>
    <n v="10"/>
    <n v="60"/>
    <n v="15800"/>
    <n v="39600"/>
    <n v="23800"/>
    <x v="11"/>
    <n v="60"/>
    <x v="0"/>
  </r>
  <r>
    <d v="2023-12-30T00:00:00"/>
    <s v="Zima"/>
    <n v="0.2"/>
    <n v="0"/>
    <n v="10"/>
    <n v="0"/>
    <n v="15800"/>
    <n v="39600"/>
    <n v="23800"/>
    <x v="11"/>
    <n v="0"/>
    <x v="0"/>
  </r>
  <r>
    <d v="2023-12-31T00:00:00"/>
    <s v="Zima"/>
    <n v="0.2"/>
    <n v="150"/>
    <n v="10"/>
    <n v="0"/>
    <n v="15950"/>
    <n v="39600"/>
    <n v="23650"/>
    <x v="11"/>
    <n v="-150"/>
    <x v="0"/>
  </r>
  <r>
    <d v="2024-01-01T00:00:00"/>
    <s v="Zima"/>
    <n v="0.2"/>
    <n v="0"/>
    <n v="10"/>
    <n v="60"/>
    <n v="15950"/>
    <n v="39660"/>
    <n v="23710"/>
    <x v="0"/>
    <n v="60"/>
    <x v="1"/>
  </r>
  <r>
    <d v="2024-01-02T00:00:00"/>
    <s v="Zima"/>
    <n v="0.2"/>
    <n v="0"/>
    <n v="10"/>
    <n v="60"/>
    <n v="15950"/>
    <n v="39720"/>
    <n v="23770"/>
    <x v="0"/>
    <n v="60"/>
    <x v="1"/>
  </r>
  <r>
    <d v="2024-01-03T00:00:00"/>
    <s v="Zima"/>
    <n v="0.2"/>
    <n v="0"/>
    <n v="10"/>
    <n v="60"/>
    <n v="15950"/>
    <n v="39780"/>
    <n v="23830"/>
    <x v="0"/>
    <n v="60"/>
    <x v="1"/>
  </r>
  <r>
    <d v="2024-01-04T00:00:00"/>
    <s v="Zima"/>
    <n v="0.2"/>
    <n v="0"/>
    <n v="10"/>
    <n v="60"/>
    <n v="15950"/>
    <n v="39840"/>
    <n v="23890"/>
    <x v="0"/>
    <n v="60"/>
    <x v="1"/>
  </r>
  <r>
    <d v="2024-01-05T00:00:00"/>
    <s v="Zima"/>
    <n v="0.2"/>
    <n v="0"/>
    <n v="10"/>
    <n v="60"/>
    <n v="15950"/>
    <n v="39900"/>
    <n v="23950"/>
    <x v="0"/>
    <n v="60"/>
    <x v="1"/>
  </r>
  <r>
    <d v="2024-01-06T00:00:00"/>
    <s v="Zima"/>
    <n v="0.2"/>
    <n v="0"/>
    <n v="10"/>
    <n v="0"/>
    <n v="15950"/>
    <n v="39900"/>
    <n v="23950"/>
    <x v="0"/>
    <n v="0"/>
    <x v="1"/>
  </r>
  <r>
    <d v="2024-01-07T00:00:00"/>
    <s v="Zima"/>
    <n v="0.2"/>
    <n v="150"/>
    <n v="10"/>
    <n v="0"/>
    <n v="16100"/>
    <n v="39900"/>
    <n v="23800"/>
    <x v="0"/>
    <n v="-150"/>
    <x v="1"/>
  </r>
  <r>
    <d v="2024-01-08T00:00:00"/>
    <s v="Zima"/>
    <n v="0.2"/>
    <n v="0"/>
    <n v="10"/>
    <n v="60"/>
    <n v="16100"/>
    <n v="39960"/>
    <n v="23860"/>
    <x v="0"/>
    <n v="60"/>
    <x v="1"/>
  </r>
  <r>
    <d v="2024-01-09T00:00:00"/>
    <s v="Zima"/>
    <n v="0.2"/>
    <n v="0"/>
    <n v="10"/>
    <n v="60"/>
    <n v="16100"/>
    <n v="40020"/>
    <n v="23920"/>
    <x v="0"/>
    <n v="60"/>
    <x v="1"/>
  </r>
  <r>
    <d v="2024-01-10T00:00:00"/>
    <s v="Zima"/>
    <n v="0.2"/>
    <n v="0"/>
    <n v="10"/>
    <n v="60"/>
    <n v="16100"/>
    <n v="40080"/>
    <n v="23980"/>
    <x v="0"/>
    <n v="60"/>
    <x v="1"/>
  </r>
  <r>
    <d v="2024-01-11T00:00:00"/>
    <s v="Zima"/>
    <n v="0.2"/>
    <n v="0"/>
    <n v="10"/>
    <n v="60"/>
    <n v="16100"/>
    <n v="40140"/>
    <n v="24040"/>
    <x v="0"/>
    <n v="60"/>
    <x v="1"/>
  </r>
  <r>
    <d v="2024-01-12T00:00:00"/>
    <s v="Zima"/>
    <n v="0.2"/>
    <n v="0"/>
    <n v="10"/>
    <n v="60"/>
    <n v="16100"/>
    <n v="40200"/>
    <n v="24100"/>
    <x v="0"/>
    <n v="60"/>
    <x v="1"/>
  </r>
  <r>
    <d v="2024-01-13T00:00:00"/>
    <s v="Zima"/>
    <n v="0.2"/>
    <n v="0"/>
    <n v="10"/>
    <n v="0"/>
    <n v="16100"/>
    <n v="40200"/>
    <n v="24100"/>
    <x v="0"/>
    <n v="0"/>
    <x v="1"/>
  </r>
  <r>
    <d v="2024-01-14T00:00:00"/>
    <s v="Zima"/>
    <n v="0.2"/>
    <n v="150"/>
    <n v="10"/>
    <n v="0"/>
    <n v="16250"/>
    <n v="40200"/>
    <n v="23950"/>
    <x v="0"/>
    <n v="-150"/>
    <x v="1"/>
  </r>
  <r>
    <d v="2024-01-15T00:00:00"/>
    <s v="Zima"/>
    <n v="0.2"/>
    <n v="0"/>
    <n v="10"/>
    <n v="60"/>
    <n v="16250"/>
    <n v="40260"/>
    <n v="24010"/>
    <x v="0"/>
    <n v="60"/>
    <x v="1"/>
  </r>
  <r>
    <d v="2024-01-16T00:00:00"/>
    <s v="Zima"/>
    <n v="0.2"/>
    <n v="0"/>
    <n v="10"/>
    <n v="60"/>
    <n v="16250"/>
    <n v="40320"/>
    <n v="24070"/>
    <x v="0"/>
    <n v="60"/>
    <x v="1"/>
  </r>
  <r>
    <d v="2024-01-17T00:00:00"/>
    <s v="Zima"/>
    <n v="0.2"/>
    <n v="0"/>
    <n v="10"/>
    <n v="60"/>
    <n v="16250"/>
    <n v="40380"/>
    <n v="24130"/>
    <x v="0"/>
    <n v="60"/>
    <x v="1"/>
  </r>
  <r>
    <d v="2024-01-18T00:00:00"/>
    <s v="Zima"/>
    <n v="0.2"/>
    <n v="0"/>
    <n v="10"/>
    <n v="60"/>
    <n v="16250"/>
    <n v="40440"/>
    <n v="24190"/>
    <x v="0"/>
    <n v="60"/>
    <x v="1"/>
  </r>
  <r>
    <d v="2024-01-19T00:00:00"/>
    <s v="Zima"/>
    <n v="0.2"/>
    <n v="0"/>
    <n v="10"/>
    <n v="60"/>
    <n v="16250"/>
    <n v="40500"/>
    <n v="24250"/>
    <x v="0"/>
    <n v="60"/>
    <x v="1"/>
  </r>
  <r>
    <d v="2024-01-20T00:00:00"/>
    <s v="Zima"/>
    <n v="0.2"/>
    <n v="0"/>
    <n v="10"/>
    <n v="0"/>
    <n v="16250"/>
    <n v="40500"/>
    <n v="24250"/>
    <x v="0"/>
    <n v="0"/>
    <x v="1"/>
  </r>
  <r>
    <d v="2024-01-21T00:00:00"/>
    <s v="Zima"/>
    <n v="0.2"/>
    <n v="150"/>
    <n v="10"/>
    <n v="0"/>
    <n v="16400"/>
    <n v="40500"/>
    <n v="24100"/>
    <x v="0"/>
    <n v="-150"/>
    <x v="1"/>
  </r>
  <r>
    <d v="2024-01-22T00:00:00"/>
    <s v="Zima"/>
    <n v="0.2"/>
    <n v="0"/>
    <n v="10"/>
    <n v="60"/>
    <n v="16400"/>
    <n v="40560"/>
    <n v="24160"/>
    <x v="0"/>
    <n v="60"/>
    <x v="1"/>
  </r>
  <r>
    <d v="2024-01-23T00:00:00"/>
    <s v="Zima"/>
    <n v="0.2"/>
    <n v="0"/>
    <n v="10"/>
    <n v="60"/>
    <n v="16400"/>
    <n v="40620"/>
    <n v="24220"/>
    <x v="0"/>
    <n v="60"/>
    <x v="1"/>
  </r>
  <r>
    <d v="2024-01-24T00:00:00"/>
    <s v="Zima"/>
    <n v="0.2"/>
    <n v="0"/>
    <n v="10"/>
    <n v="60"/>
    <n v="16400"/>
    <n v="40680"/>
    <n v="24280"/>
    <x v="0"/>
    <n v="60"/>
    <x v="1"/>
  </r>
  <r>
    <d v="2024-01-25T00:00:00"/>
    <s v="Zima"/>
    <n v="0.2"/>
    <n v="0"/>
    <n v="10"/>
    <n v="60"/>
    <n v="16400"/>
    <n v="40740"/>
    <n v="24340"/>
    <x v="0"/>
    <n v="60"/>
    <x v="1"/>
  </r>
  <r>
    <d v="2024-01-26T00:00:00"/>
    <s v="Zima"/>
    <n v="0.2"/>
    <n v="0"/>
    <n v="10"/>
    <n v="60"/>
    <n v="16400"/>
    <n v="40800"/>
    <n v="24400"/>
    <x v="0"/>
    <n v="60"/>
    <x v="1"/>
  </r>
  <r>
    <d v="2024-01-27T00:00:00"/>
    <s v="Zima"/>
    <n v="0.2"/>
    <n v="0"/>
    <n v="10"/>
    <n v="0"/>
    <n v="16400"/>
    <n v="40800"/>
    <n v="24400"/>
    <x v="0"/>
    <n v="0"/>
    <x v="1"/>
  </r>
  <r>
    <d v="2024-01-28T00:00:00"/>
    <s v="Zima"/>
    <n v="0.2"/>
    <n v="150"/>
    <n v="10"/>
    <n v="0"/>
    <n v="16550"/>
    <n v="40800"/>
    <n v="24250"/>
    <x v="0"/>
    <n v="-150"/>
    <x v="1"/>
  </r>
  <r>
    <d v="2024-01-29T00:00:00"/>
    <s v="Zima"/>
    <n v="0.2"/>
    <n v="0"/>
    <n v="10"/>
    <n v="60"/>
    <n v="16550"/>
    <n v="40860"/>
    <n v="24310"/>
    <x v="0"/>
    <n v="60"/>
    <x v="1"/>
  </r>
  <r>
    <d v="2024-01-30T00:00:00"/>
    <s v="Zima"/>
    <n v="0.2"/>
    <n v="0"/>
    <n v="10"/>
    <n v="60"/>
    <n v="16550"/>
    <n v="40920"/>
    <n v="24370"/>
    <x v="0"/>
    <n v="60"/>
    <x v="1"/>
  </r>
  <r>
    <d v="2024-01-31T00:00:00"/>
    <s v="Zima"/>
    <n v="0.2"/>
    <n v="0"/>
    <n v="10"/>
    <n v="60"/>
    <n v="16550"/>
    <n v="40980"/>
    <n v="24430"/>
    <x v="0"/>
    <n v="60"/>
    <x v="1"/>
  </r>
  <r>
    <d v="2024-02-01T00:00:00"/>
    <s v="Zima"/>
    <n v="0.2"/>
    <n v="0"/>
    <n v="10"/>
    <n v="60"/>
    <n v="16550"/>
    <n v="41040"/>
    <n v="24490"/>
    <x v="1"/>
    <n v="60"/>
    <x v="1"/>
  </r>
  <r>
    <d v="2024-02-02T00:00:00"/>
    <s v="Zima"/>
    <n v="0.2"/>
    <n v="0"/>
    <n v="10"/>
    <n v="60"/>
    <n v="16550"/>
    <n v="41100"/>
    <n v="24550"/>
    <x v="1"/>
    <n v="60"/>
    <x v="1"/>
  </r>
  <r>
    <d v="2024-02-03T00:00:00"/>
    <s v="Zima"/>
    <n v="0.2"/>
    <n v="0"/>
    <n v="10"/>
    <n v="0"/>
    <n v="16550"/>
    <n v="41100"/>
    <n v="24550"/>
    <x v="1"/>
    <n v="0"/>
    <x v="1"/>
  </r>
  <r>
    <d v="2024-02-04T00:00:00"/>
    <s v="Zima"/>
    <n v="0.2"/>
    <n v="150"/>
    <n v="10"/>
    <n v="0"/>
    <n v="16700"/>
    <n v="41100"/>
    <n v="24400"/>
    <x v="1"/>
    <n v="-150"/>
    <x v="1"/>
  </r>
  <r>
    <d v="2024-02-05T00:00:00"/>
    <s v="Zima"/>
    <n v="0.2"/>
    <n v="0"/>
    <n v="10"/>
    <n v="60"/>
    <n v="16700"/>
    <n v="41160"/>
    <n v="24460"/>
    <x v="1"/>
    <n v="60"/>
    <x v="1"/>
  </r>
  <r>
    <d v="2024-02-06T00:00:00"/>
    <s v="Zima"/>
    <n v="0.2"/>
    <n v="0"/>
    <n v="10"/>
    <n v="60"/>
    <n v="16700"/>
    <n v="41220"/>
    <n v="24520"/>
    <x v="1"/>
    <n v="60"/>
    <x v="1"/>
  </r>
  <r>
    <d v="2024-02-07T00:00:00"/>
    <s v="Zima"/>
    <n v="0.2"/>
    <n v="0"/>
    <n v="10"/>
    <n v="60"/>
    <n v="16700"/>
    <n v="41280"/>
    <n v="24580"/>
    <x v="1"/>
    <n v="60"/>
    <x v="1"/>
  </r>
  <r>
    <d v="2024-02-08T00:00:00"/>
    <s v="Zima"/>
    <n v="0.2"/>
    <n v="0"/>
    <n v="10"/>
    <n v="60"/>
    <n v="16700"/>
    <n v="41340"/>
    <n v="24640"/>
    <x v="1"/>
    <n v="60"/>
    <x v="1"/>
  </r>
  <r>
    <d v="2024-02-09T00:00:00"/>
    <s v="Zima"/>
    <n v="0.2"/>
    <n v="0"/>
    <n v="10"/>
    <n v="60"/>
    <n v="16700"/>
    <n v="41400"/>
    <n v="24700"/>
    <x v="1"/>
    <n v="60"/>
    <x v="1"/>
  </r>
  <r>
    <d v="2024-02-10T00:00:00"/>
    <s v="Zima"/>
    <n v="0.2"/>
    <n v="0"/>
    <n v="10"/>
    <n v="0"/>
    <n v="16700"/>
    <n v="41400"/>
    <n v="24700"/>
    <x v="1"/>
    <n v="0"/>
    <x v="1"/>
  </r>
  <r>
    <d v="2024-02-11T00:00:00"/>
    <s v="Zima"/>
    <n v="0.2"/>
    <n v="150"/>
    <n v="10"/>
    <n v="0"/>
    <n v="16850"/>
    <n v="41400"/>
    <n v="24550"/>
    <x v="1"/>
    <n v="-150"/>
    <x v="1"/>
  </r>
  <r>
    <d v="2024-02-12T00:00:00"/>
    <s v="Zima"/>
    <n v="0.2"/>
    <n v="0"/>
    <n v="10"/>
    <n v="60"/>
    <n v="16850"/>
    <n v="41460"/>
    <n v="24610"/>
    <x v="1"/>
    <n v="60"/>
    <x v="1"/>
  </r>
  <r>
    <d v="2024-02-13T00:00:00"/>
    <s v="Zima"/>
    <n v="0.2"/>
    <n v="0"/>
    <n v="10"/>
    <n v="60"/>
    <n v="16850"/>
    <n v="41520"/>
    <n v="24670"/>
    <x v="1"/>
    <n v="60"/>
    <x v="1"/>
  </r>
  <r>
    <d v="2024-02-14T00:00:00"/>
    <s v="Zima"/>
    <n v="0.2"/>
    <n v="0"/>
    <n v="10"/>
    <n v="60"/>
    <n v="16850"/>
    <n v="41580"/>
    <n v="24730"/>
    <x v="1"/>
    <n v="60"/>
    <x v="1"/>
  </r>
  <r>
    <d v="2024-02-15T00:00:00"/>
    <s v="Zima"/>
    <n v="0.2"/>
    <n v="0"/>
    <n v="10"/>
    <n v="60"/>
    <n v="16850"/>
    <n v="41640"/>
    <n v="24790"/>
    <x v="1"/>
    <n v="60"/>
    <x v="1"/>
  </r>
  <r>
    <d v="2024-02-16T00:00:00"/>
    <s v="Zima"/>
    <n v="0.2"/>
    <n v="0"/>
    <n v="10"/>
    <n v="60"/>
    <n v="16850"/>
    <n v="41700"/>
    <n v="24850"/>
    <x v="1"/>
    <n v="60"/>
    <x v="1"/>
  </r>
  <r>
    <d v="2024-02-17T00:00:00"/>
    <s v="Zima"/>
    <n v="0.2"/>
    <n v="0"/>
    <n v="10"/>
    <n v="0"/>
    <n v="16850"/>
    <n v="41700"/>
    <n v="24850"/>
    <x v="1"/>
    <n v="0"/>
    <x v="1"/>
  </r>
  <r>
    <d v="2024-02-18T00:00:00"/>
    <s v="Zima"/>
    <n v="0.2"/>
    <n v="150"/>
    <n v="10"/>
    <n v="0"/>
    <n v="17000"/>
    <n v="41700"/>
    <n v="24700"/>
    <x v="1"/>
    <n v="-150"/>
    <x v="1"/>
  </r>
  <r>
    <d v="2024-02-19T00:00:00"/>
    <s v="Zima"/>
    <n v="0.2"/>
    <n v="0"/>
    <n v="10"/>
    <n v="60"/>
    <n v="17000"/>
    <n v="41760"/>
    <n v="24760"/>
    <x v="1"/>
    <n v="60"/>
    <x v="1"/>
  </r>
  <r>
    <d v="2024-02-20T00:00:00"/>
    <s v="Zima"/>
    <n v="0.2"/>
    <n v="0"/>
    <n v="10"/>
    <n v="60"/>
    <n v="17000"/>
    <n v="41820"/>
    <n v="24820"/>
    <x v="1"/>
    <n v="60"/>
    <x v="1"/>
  </r>
  <r>
    <d v="2024-02-21T00:00:00"/>
    <s v="Zima"/>
    <n v="0.2"/>
    <n v="0"/>
    <n v="10"/>
    <n v="60"/>
    <n v="17000"/>
    <n v="41880"/>
    <n v="24880"/>
    <x v="1"/>
    <n v="60"/>
    <x v="1"/>
  </r>
  <r>
    <d v="2024-02-22T00:00:00"/>
    <s v="Zima"/>
    <n v="0.2"/>
    <n v="0"/>
    <n v="10"/>
    <n v="60"/>
    <n v="17000"/>
    <n v="41940"/>
    <n v="24940"/>
    <x v="1"/>
    <n v="60"/>
    <x v="1"/>
  </r>
  <r>
    <d v="2024-02-23T00:00:00"/>
    <s v="Zima"/>
    <n v="0.2"/>
    <n v="0"/>
    <n v="10"/>
    <n v="60"/>
    <n v="17000"/>
    <n v="42000"/>
    <n v="25000"/>
    <x v="1"/>
    <n v="60"/>
    <x v="1"/>
  </r>
  <r>
    <d v="2024-02-24T00:00:00"/>
    <s v="Zima"/>
    <n v="0.2"/>
    <n v="0"/>
    <n v="10"/>
    <n v="0"/>
    <n v="17000"/>
    <n v="42000"/>
    <n v="25000"/>
    <x v="1"/>
    <n v="0"/>
    <x v="1"/>
  </r>
  <r>
    <d v="2024-02-25T00:00:00"/>
    <s v="Zima"/>
    <n v="0.2"/>
    <n v="150"/>
    <n v="10"/>
    <n v="0"/>
    <n v="17150"/>
    <n v="42000"/>
    <n v="24850"/>
    <x v="1"/>
    <n v="-150"/>
    <x v="1"/>
  </r>
  <r>
    <d v="2024-02-26T00:00:00"/>
    <s v="Zima"/>
    <n v="0.2"/>
    <n v="0"/>
    <n v="10"/>
    <n v="60"/>
    <n v="17150"/>
    <n v="42060"/>
    <n v="24910"/>
    <x v="1"/>
    <n v="60"/>
    <x v="1"/>
  </r>
  <r>
    <d v="2024-02-27T00:00:00"/>
    <s v="Zima"/>
    <n v="0.2"/>
    <n v="0"/>
    <n v="10"/>
    <n v="60"/>
    <n v="17150"/>
    <n v="42120"/>
    <n v="24970"/>
    <x v="1"/>
    <n v="60"/>
    <x v="1"/>
  </r>
  <r>
    <d v="2024-02-28T00:00:00"/>
    <s v="Zima"/>
    <n v="0.2"/>
    <n v="0"/>
    <n v="10"/>
    <n v="60"/>
    <n v="17150"/>
    <n v="42180"/>
    <n v="25030"/>
    <x v="1"/>
    <n v="60"/>
    <x v="1"/>
  </r>
  <r>
    <d v="2024-02-29T00:00:00"/>
    <s v="Zima"/>
    <n v="0.2"/>
    <n v="0"/>
    <n v="10"/>
    <n v="60"/>
    <n v="17150"/>
    <n v="42240"/>
    <n v="25090"/>
    <x v="1"/>
    <n v="60"/>
    <x v="1"/>
  </r>
  <r>
    <d v="2024-03-01T00:00:00"/>
    <s v="Zima"/>
    <n v="0.2"/>
    <n v="0"/>
    <n v="10"/>
    <n v="60"/>
    <n v="17150"/>
    <n v="42300"/>
    <n v="25150"/>
    <x v="2"/>
    <n v="60"/>
    <x v="1"/>
  </r>
  <r>
    <d v="2024-03-02T00:00:00"/>
    <s v="Zima"/>
    <n v="0.2"/>
    <n v="0"/>
    <n v="10"/>
    <n v="0"/>
    <n v="17150"/>
    <n v="42300"/>
    <n v="25150"/>
    <x v="2"/>
    <n v="0"/>
    <x v="1"/>
  </r>
  <r>
    <d v="2024-03-03T00:00:00"/>
    <s v="Zima"/>
    <n v="0.2"/>
    <n v="150"/>
    <n v="10"/>
    <n v="0"/>
    <n v="17300"/>
    <n v="42300"/>
    <n v="25000"/>
    <x v="2"/>
    <n v="-150"/>
    <x v="1"/>
  </r>
  <r>
    <d v="2024-03-04T00:00:00"/>
    <s v="Zima"/>
    <n v="0.2"/>
    <n v="0"/>
    <n v="10"/>
    <n v="60"/>
    <n v="17300"/>
    <n v="42360"/>
    <n v="25060"/>
    <x v="2"/>
    <n v="60"/>
    <x v="1"/>
  </r>
  <r>
    <d v="2024-03-05T00:00:00"/>
    <s v="Zima"/>
    <n v="0.2"/>
    <n v="0"/>
    <n v="10"/>
    <n v="60"/>
    <n v="17300"/>
    <n v="42420"/>
    <n v="25120"/>
    <x v="2"/>
    <n v="60"/>
    <x v="1"/>
  </r>
  <r>
    <d v="2024-03-06T00:00:00"/>
    <s v="Zima"/>
    <n v="0.2"/>
    <n v="0"/>
    <n v="10"/>
    <n v="60"/>
    <n v="17300"/>
    <n v="42480"/>
    <n v="25180"/>
    <x v="2"/>
    <n v="60"/>
    <x v="1"/>
  </r>
  <r>
    <d v="2024-03-07T00:00:00"/>
    <s v="Zima"/>
    <n v="0.2"/>
    <n v="0"/>
    <n v="10"/>
    <n v="60"/>
    <n v="17300"/>
    <n v="42540"/>
    <n v="25240"/>
    <x v="2"/>
    <n v="60"/>
    <x v="1"/>
  </r>
  <r>
    <d v="2024-03-08T00:00:00"/>
    <s v="Zima"/>
    <n v="0.2"/>
    <n v="0"/>
    <n v="10"/>
    <n v="60"/>
    <n v="17300"/>
    <n v="42600"/>
    <n v="25300"/>
    <x v="2"/>
    <n v="60"/>
    <x v="1"/>
  </r>
  <r>
    <d v="2024-03-09T00:00:00"/>
    <s v="Zima"/>
    <n v="0.2"/>
    <n v="0"/>
    <n v="10"/>
    <n v="0"/>
    <n v="17300"/>
    <n v="42600"/>
    <n v="25300"/>
    <x v="2"/>
    <n v="0"/>
    <x v="1"/>
  </r>
  <r>
    <d v="2024-03-10T00:00:00"/>
    <s v="Zima"/>
    <n v="0.2"/>
    <n v="150"/>
    <n v="10"/>
    <n v="0"/>
    <n v="17450"/>
    <n v="42600"/>
    <n v="25150"/>
    <x v="2"/>
    <n v="-150"/>
    <x v="1"/>
  </r>
  <r>
    <d v="2024-03-11T00:00:00"/>
    <s v="Zima"/>
    <n v="0.2"/>
    <n v="0"/>
    <n v="10"/>
    <n v="60"/>
    <n v="17450"/>
    <n v="42660"/>
    <n v="25210"/>
    <x v="2"/>
    <n v="60"/>
    <x v="1"/>
  </r>
  <r>
    <d v="2024-03-12T00:00:00"/>
    <s v="Zima"/>
    <n v="0.2"/>
    <n v="0"/>
    <n v="10"/>
    <n v="60"/>
    <n v="17450"/>
    <n v="42720"/>
    <n v="25270"/>
    <x v="2"/>
    <n v="60"/>
    <x v="1"/>
  </r>
  <r>
    <d v="2024-03-13T00:00:00"/>
    <s v="Zima"/>
    <n v="0.2"/>
    <n v="0"/>
    <n v="10"/>
    <n v="60"/>
    <n v="17450"/>
    <n v="42780"/>
    <n v="25330"/>
    <x v="2"/>
    <n v="60"/>
    <x v="1"/>
  </r>
  <r>
    <d v="2024-03-14T00:00:00"/>
    <s v="Zima"/>
    <n v="0.2"/>
    <n v="0"/>
    <n v="10"/>
    <n v="60"/>
    <n v="17450"/>
    <n v="42840"/>
    <n v="25390"/>
    <x v="2"/>
    <n v="60"/>
    <x v="1"/>
  </r>
  <r>
    <d v="2024-03-15T00:00:00"/>
    <s v="Zima"/>
    <n v="0.2"/>
    <n v="0"/>
    <n v="10"/>
    <n v="60"/>
    <n v="17450"/>
    <n v="42900"/>
    <n v="25450"/>
    <x v="2"/>
    <n v="60"/>
    <x v="1"/>
  </r>
  <r>
    <d v="2024-03-16T00:00:00"/>
    <s v="Zima"/>
    <n v="0.2"/>
    <n v="0"/>
    <n v="10"/>
    <n v="0"/>
    <n v="17450"/>
    <n v="42900"/>
    <n v="25450"/>
    <x v="2"/>
    <n v="0"/>
    <x v="1"/>
  </r>
  <r>
    <d v="2024-03-17T00:00:00"/>
    <s v="Zima"/>
    <n v="0.2"/>
    <n v="150"/>
    <n v="10"/>
    <n v="0"/>
    <n v="17600"/>
    <n v="42900"/>
    <n v="25300"/>
    <x v="2"/>
    <n v="-150"/>
    <x v="1"/>
  </r>
  <r>
    <d v="2024-03-18T00:00:00"/>
    <s v="Zima"/>
    <n v="0.2"/>
    <n v="0"/>
    <n v="10"/>
    <n v="60"/>
    <n v="17600"/>
    <n v="42960"/>
    <n v="25360"/>
    <x v="2"/>
    <n v="60"/>
    <x v="1"/>
  </r>
  <r>
    <d v="2024-03-19T00:00:00"/>
    <s v="Zima"/>
    <n v="0.2"/>
    <n v="0"/>
    <n v="10"/>
    <n v="60"/>
    <n v="17600"/>
    <n v="43020"/>
    <n v="25420"/>
    <x v="2"/>
    <n v="60"/>
    <x v="1"/>
  </r>
  <r>
    <d v="2024-03-20T00:00:00"/>
    <s v="Zima"/>
    <n v="0.2"/>
    <n v="0"/>
    <n v="10"/>
    <n v="60"/>
    <n v="17600"/>
    <n v="43080"/>
    <n v="25480"/>
    <x v="2"/>
    <n v="60"/>
    <x v="1"/>
  </r>
  <r>
    <d v="2024-03-21T00:00:00"/>
    <s v="Wiosna"/>
    <n v="0.5"/>
    <n v="0"/>
    <n v="10"/>
    <n v="150"/>
    <n v="17600"/>
    <n v="43230"/>
    <n v="25630"/>
    <x v="2"/>
    <n v="150"/>
    <x v="1"/>
  </r>
  <r>
    <d v="2024-03-22T00:00:00"/>
    <s v="Wiosna"/>
    <n v="0.5"/>
    <n v="0"/>
    <n v="10"/>
    <n v="150"/>
    <n v="17600"/>
    <n v="43380"/>
    <n v="25780"/>
    <x v="2"/>
    <n v="150"/>
    <x v="1"/>
  </r>
  <r>
    <d v="2024-03-23T00:00:00"/>
    <s v="Wiosna"/>
    <n v="0.5"/>
    <n v="0"/>
    <n v="10"/>
    <n v="0"/>
    <n v="17600"/>
    <n v="43380"/>
    <n v="25780"/>
    <x v="2"/>
    <n v="0"/>
    <x v="1"/>
  </r>
  <r>
    <d v="2024-03-24T00:00:00"/>
    <s v="Wiosna"/>
    <n v="0.5"/>
    <n v="150"/>
    <n v="10"/>
    <n v="0"/>
    <n v="17750"/>
    <n v="43380"/>
    <n v="25630"/>
    <x v="2"/>
    <n v="-150"/>
    <x v="1"/>
  </r>
  <r>
    <d v="2024-03-25T00:00:00"/>
    <s v="Wiosna"/>
    <n v="0.5"/>
    <n v="0"/>
    <n v="10"/>
    <n v="150"/>
    <n v="17750"/>
    <n v="43530"/>
    <n v="25780"/>
    <x v="2"/>
    <n v="150"/>
    <x v="1"/>
  </r>
  <r>
    <d v="2024-03-26T00:00:00"/>
    <s v="Wiosna"/>
    <n v="0.5"/>
    <n v="0"/>
    <n v="10"/>
    <n v="150"/>
    <n v="17750"/>
    <n v="43680"/>
    <n v="25930"/>
    <x v="2"/>
    <n v="150"/>
    <x v="1"/>
  </r>
  <r>
    <d v="2024-03-27T00:00:00"/>
    <s v="Wiosna"/>
    <n v="0.5"/>
    <n v="0"/>
    <n v="10"/>
    <n v="150"/>
    <n v="17750"/>
    <n v="43830"/>
    <n v="26080"/>
    <x v="2"/>
    <n v="150"/>
    <x v="1"/>
  </r>
  <r>
    <d v="2024-03-28T00:00:00"/>
    <s v="Wiosna"/>
    <n v="0.5"/>
    <n v="0"/>
    <n v="10"/>
    <n v="150"/>
    <n v="17750"/>
    <n v="43980"/>
    <n v="26230"/>
    <x v="2"/>
    <n v="150"/>
    <x v="1"/>
  </r>
  <r>
    <d v="2024-03-29T00:00:00"/>
    <s v="Wiosna"/>
    <n v="0.5"/>
    <n v="0"/>
    <n v="10"/>
    <n v="150"/>
    <n v="17750"/>
    <n v="44130"/>
    <n v="26380"/>
    <x v="2"/>
    <n v="150"/>
    <x v="1"/>
  </r>
  <r>
    <d v="2024-03-30T00:00:00"/>
    <s v="Wiosna"/>
    <n v="0.5"/>
    <n v="0"/>
    <n v="10"/>
    <n v="0"/>
    <n v="17750"/>
    <n v="44130"/>
    <n v="26380"/>
    <x v="2"/>
    <n v="0"/>
    <x v="1"/>
  </r>
  <r>
    <d v="2024-03-31T00:00:00"/>
    <s v="Wiosna"/>
    <n v="0.5"/>
    <n v="150"/>
    <n v="10"/>
    <n v="0"/>
    <n v="17900"/>
    <n v="44130"/>
    <n v="26230"/>
    <x v="2"/>
    <n v="-150"/>
    <x v="1"/>
  </r>
  <r>
    <d v="2024-04-01T00:00:00"/>
    <s v="Wiosna"/>
    <n v="0.5"/>
    <n v="0"/>
    <n v="10"/>
    <n v="150"/>
    <n v="17900"/>
    <n v="44280"/>
    <n v="26380"/>
    <x v="3"/>
    <n v="150"/>
    <x v="1"/>
  </r>
  <r>
    <d v="2024-04-02T00:00:00"/>
    <s v="Wiosna"/>
    <n v="0.5"/>
    <n v="0"/>
    <n v="10"/>
    <n v="150"/>
    <n v="17900"/>
    <n v="44430"/>
    <n v="26530"/>
    <x v="3"/>
    <n v="150"/>
    <x v="1"/>
  </r>
  <r>
    <d v="2024-04-03T00:00:00"/>
    <s v="Wiosna"/>
    <n v="0.5"/>
    <n v="0"/>
    <n v="10"/>
    <n v="150"/>
    <n v="17900"/>
    <n v="44580"/>
    <n v="26680"/>
    <x v="3"/>
    <n v="150"/>
    <x v="1"/>
  </r>
  <r>
    <d v="2024-04-04T00:00:00"/>
    <s v="Wiosna"/>
    <n v="0.5"/>
    <n v="0"/>
    <n v="10"/>
    <n v="150"/>
    <n v="17900"/>
    <n v="44730"/>
    <n v="26830"/>
    <x v="3"/>
    <n v="150"/>
    <x v="1"/>
  </r>
  <r>
    <d v="2024-04-05T00:00:00"/>
    <s v="Wiosna"/>
    <n v="0.5"/>
    <n v="0"/>
    <n v="10"/>
    <n v="150"/>
    <n v="17900"/>
    <n v="44880"/>
    <n v="26980"/>
    <x v="3"/>
    <n v="150"/>
    <x v="1"/>
  </r>
  <r>
    <d v="2024-04-06T00:00:00"/>
    <s v="Wiosna"/>
    <n v="0.5"/>
    <n v="0"/>
    <n v="10"/>
    <n v="0"/>
    <n v="17900"/>
    <n v="44880"/>
    <n v="26980"/>
    <x v="3"/>
    <n v="0"/>
    <x v="1"/>
  </r>
  <r>
    <d v="2024-04-07T00:00:00"/>
    <s v="Wiosna"/>
    <n v="0.5"/>
    <n v="150"/>
    <n v="10"/>
    <n v="0"/>
    <n v="18050"/>
    <n v="44880"/>
    <n v="26830"/>
    <x v="3"/>
    <n v="-150"/>
    <x v="1"/>
  </r>
  <r>
    <d v="2024-04-08T00:00:00"/>
    <s v="Wiosna"/>
    <n v="0.5"/>
    <n v="0"/>
    <n v="10"/>
    <n v="150"/>
    <n v="18050"/>
    <n v="45030"/>
    <n v="26980"/>
    <x v="3"/>
    <n v="150"/>
    <x v="1"/>
  </r>
  <r>
    <d v="2024-04-09T00:00:00"/>
    <s v="Wiosna"/>
    <n v="0.5"/>
    <n v="0"/>
    <n v="10"/>
    <n v="150"/>
    <n v="18050"/>
    <n v="45180"/>
    <n v="27130"/>
    <x v="3"/>
    <n v="150"/>
    <x v="1"/>
  </r>
  <r>
    <d v="2024-04-10T00:00:00"/>
    <s v="Wiosna"/>
    <n v="0.5"/>
    <n v="0"/>
    <n v="10"/>
    <n v="150"/>
    <n v="18050"/>
    <n v="45330"/>
    <n v="27280"/>
    <x v="3"/>
    <n v="150"/>
    <x v="1"/>
  </r>
  <r>
    <d v="2024-04-11T00:00:00"/>
    <s v="Wiosna"/>
    <n v="0.5"/>
    <n v="0"/>
    <n v="10"/>
    <n v="150"/>
    <n v="18050"/>
    <n v="45480"/>
    <n v="27430"/>
    <x v="3"/>
    <n v="150"/>
    <x v="1"/>
  </r>
  <r>
    <d v="2024-04-12T00:00:00"/>
    <s v="Wiosna"/>
    <n v="0.5"/>
    <n v="0"/>
    <n v="10"/>
    <n v="150"/>
    <n v="18050"/>
    <n v="45630"/>
    <n v="27580"/>
    <x v="3"/>
    <n v="150"/>
    <x v="1"/>
  </r>
  <r>
    <d v="2024-04-13T00:00:00"/>
    <s v="Wiosna"/>
    <n v="0.5"/>
    <n v="0"/>
    <n v="10"/>
    <n v="0"/>
    <n v="18050"/>
    <n v="45630"/>
    <n v="27580"/>
    <x v="3"/>
    <n v="0"/>
    <x v="1"/>
  </r>
  <r>
    <d v="2024-04-14T00:00:00"/>
    <s v="Wiosna"/>
    <n v="0.5"/>
    <n v="150"/>
    <n v="10"/>
    <n v="0"/>
    <n v="18200"/>
    <n v="45630"/>
    <n v="27430"/>
    <x v="3"/>
    <n v="-150"/>
    <x v="1"/>
  </r>
  <r>
    <d v="2024-04-15T00:00:00"/>
    <s v="Wiosna"/>
    <n v="0.5"/>
    <n v="0"/>
    <n v="10"/>
    <n v="150"/>
    <n v="18200"/>
    <n v="45780"/>
    <n v="27580"/>
    <x v="3"/>
    <n v="150"/>
    <x v="1"/>
  </r>
  <r>
    <d v="2024-04-16T00:00:00"/>
    <s v="Wiosna"/>
    <n v="0.5"/>
    <n v="0"/>
    <n v="10"/>
    <n v="150"/>
    <n v="18200"/>
    <n v="45930"/>
    <n v="27730"/>
    <x v="3"/>
    <n v="150"/>
    <x v="1"/>
  </r>
  <r>
    <d v="2024-04-17T00:00:00"/>
    <s v="Wiosna"/>
    <n v="0.5"/>
    <n v="0"/>
    <n v="10"/>
    <n v="150"/>
    <n v="18200"/>
    <n v="46080"/>
    <n v="27880"/>
    <x v="3"/>
    <n v="150"/>
    <x v="1"/>
  </r>
  <r>
    <d v="2024-04-18T00:00:00"/>
    <s v="Wiosna"/>
    <n v="0.5"/>
    <n v="0"/>
    <n v="10"/>
    <n v="150"/>
    <n v="18200"/>
    <n v="46230"/>
    <n v="28030"/>
    <x v="3"/>
    <n v="150"/>
    <x v="1"/>
  </r>
  <r>
    <d v="2024-04-19T00:00:00"/>
    <s v="Wiosna"/>
    <n v="0.5"/>
    <n v="0"/>
    <n v="10"/>
    <n v="150"/>
    <n v="18200"/>
    <n v="46380"/>
    <n v="28180"/>
    <x v="3"/>
    <n v="150"/>
    <x v="1"/>
  </r>
  <r>
    <d v="2024-04-20T00:00:00"/>
    <s v="Wiosna"/>
    <n v="0.5"/>
    <n v="0"/>
    <n v="10"/>
    <n v="0"/>
    <n v="18200"/>
    <n v="46380"/>
    <n v="28180"/>
    <x v="3"/>
    <n v="0"/>
    <x v="1"/>
  </r>
  <r>
    <d v="2024-04-21T00:00:00"/>
    <s v="Wiosna"/>
    <n v="0.5"/>
    <n v="150"/>
    <n v="10"/>
    <n v="0"/>
    <n v="18350"/>
    <n v="46380"/>
    <n v="28030"/>
    <x v="3"/>
    <n v="-150"/>
    <x v="1"/>
  </r>
  <r>
    <d v="2024-04-22T00:00:00"/>
    <s v="Wiosna"/>
    <n v="0.5"/>
    <n v="0"/>
    <n v="10"/>
    <n v="150"/>
    <n v="18350"/>
    <n v="46530"/>
    <n v="28180"/>
    <x v="3"/>
    <n v="150"/>
    <x v="1"/>
  </r>
  <r>
    <d v="2024-04-23T00:00:00"/>
    <s v="Wiosna"/>
    <n v="0.5"/>
    <n v="0"/>
    <n v="10"/>
    <n v="150"/>
    <n v="18350"/>
    <n v="46680"/>
    <n v="28330"/>
    <x v="3"/>
    <n v="150"/>
    <x v="1"/>
  </r>
  <r>
    <d v="2024-04-24T00:00:00"/>
    <s v="Wiosna"/>
    <n v="0.5"/>
    <n v="0"/>
    <n v="10"/>
    <n v="150"/>
    <n v="18350"/>
    <n v="46830"/>
    <n v="28480"/>
    <x v="3"/>
    <n v="150"/>
    <x v="1"/>
  </r>
  <r>
    <d v="2024-04-25T00:00:00"/>
    <s v="Wiosna"/>
    <n v="0.5"/>
    <n v="0"/>
    <n v="10"/>
    <n v="150"/>
    <n v="18350"/>
    <n v="46980"/>
    <n v="28630"/>
    <x v="3"/>
    <n v="150"/>
    <x v="1"/>
  </r>
  <r>
    <d v="2024-04-26T00:00:00"/>
    <s v="Wiosna"/>
    <n v="0.5"/>
    <n v="0"/>
    <n v="10"/>
    <n v="150"/>
    <n v="18350"/>
    <n v="47130"/>
    <n v="28780"/>
    <x v="3"/>
    <n v="150"/>
    <x v="1"/>
  </r>
  <r>
    <d v="2024-04-27T00:00:00"/>
    <s v="Wiosna"/>
    <n v="0.5"/>
    <n v="0"/>
    <n v="10"/>
    <n v="0"/>
    <n v="18350"/>
    <n v="47130"/>
    <n v="28780"/>
    <x v="3"/>
    <n v="0"/>
    <x v="1"/>
  </r>
  <r>
    <d v="2024-04-28T00:00:00"/>
    <s v="Wiosna"/>
    <n v="0.5"/>
    <n v="150"/>
    <n v="10"/>
    <n v="0"/>
    <n v="18500"/>
    <n v="47130"/>
    <n v="28630"/>
    <x v="3"/>
    <n v="-150"/>
    <x v="1"/>
  </r>
  <r>
    <d v="2024-04-29T00:00:00"/>
    <s v="Wiosna"/>
    <n v="0.5"/>
    <n v="0"/>
    <n v="10"/>
    <n v="150"/>
    <n v="18500"/>
    <n v="47280"/>
    <n v="28780"/>
    <x v="3"/>
    <n v="150"/>
    <x v="1"/>
  </r>
  <r>
    <d v="2024-04-30T00:00:00"/>
    <s v="Wiosna"/>
    <n v="0.5"/>
    <n v="0"/>
    <n v="10"/>
    <n v="150"/>
    <n v="18500"/>
    <n v="47430"/>
    <n v="28930"/>
    <x v="3"/>
    <n v="150"/>
    <x v="1"/>
  </r>
  <r>
    <d v="2024-05-01T00:00:00"/>
    <s v="Wiosna"/>
    <n v="0.5"/>
    <n v="0"/>
    <n v="10"/>
    <n v="150"/>
    <n v="18500"/>
    <n v="47580"/>
    <n v="29080"/>
    <x v="4"/>
    <n v="150"/>
    <x v="1"/>
  </r>
  <r>
    <d v="2024-05-02T00:00:00"/>
    <s v="Wiosna"/>
    <n v="0.5"/>
    <n v="0"/>
    <n v="10"/>
    <n v="150"/>
    <n v="18500"/>
    <n v="47730"/>
    <n v="29230"/>
    <x v="4"/>
    <n v="150"/>
    <x v="1"/>
  </r>
  <r>
    <d v="2024-05-03T00:00:00"/>
    <s v="Wiosna"/>
    <n v="0.5"/>
    <n v="0"/>
    <n v="10"/>
    <n v="150"/>
    <n v="18500"/>
    <n v="47880"/>
    <n v="29380"/>
    <x v="4"/>
    <n v="150"/>
    <x v="1"/>
  </r>
  <r>
    <d v="2024-05-04T00:00:00"/>
    <s v="Wiosna"/>
    <n v="0.5"/>
    <n v="0"/>
    <n v="10"/>
    <n v="0"/>
    <n v="18500"/>
    <n v="47880"/>
    <n v="29380"/>
    <x v="4"/>
    <n v="0"/>
    <x v="1"/>
  </r>
  <r>
    <d v="2024-05-05T00:00:00"/>
    <s v="Wiosna"/>
    <n v="0.5"/>
    <n v="150"/>
    <n v="10"/>
    <n v="0"/>
    <n v="18650"/>
    <n v="47880"/>
    <n v="29230"/>
    <x v="4"/>
    <n v="-150"/>
    <x v="1"/>
  </r>
  <r>
    <d v="2024-05-06T00:00:00"/>
    <s v="Wiosna"/>
    <n v="0.5"/>
    <n v="0"/>
    <n v="10"/>
    <n v="150"/>
    <n v="18650"/>
    <n v="48030"/>
    <n v="29380"/>
    <x v="4"/>
    <n v="150"/>
    <x v="1"/>
  </r>
  <r>
    <d v="2024-05-07T00:00:00"/>
    <s v="Wiosna"/>
    <n v="0.5"/>
    <n v="0"/>
    <n v="10"/>
    <n v="150"/>
    <n v="18650"/>
    <n v="48180"/>
    <n v="29530"/>
    <x v="4"/>
    <n v="150"/>
    <x v="1"/>
  </r>
  <r>
    <d v="2024-05-08T00:00:00"/>
    <s v="Wiosna"/>
    <n v="0.5"/>
    <n v="0"/>
    <n v="10"/>
    <n v="150"/>
    <n v="18650"/>
    <n v="48330"/>
    <n v="29680"/>
    <x v="4"/>
    <n v="150"/>
    <x v="1"/>
  </r>
  <r>
    <d v="2024-05-09T00:00:00"/>
    <s v="Wiosna"/>
    <n v="0.5"/>
    <n v="0"/>
    <n v="10"/>
    <n v="150"/>
    <n v="18650"/>
    <n v="48480"/>
    <n v="29830"/>
    <x v="4"/>
    <n v="150"/>
    <x v="1"/>
  </r>
  <r>
    <d v="2024-05-10T00:00:00"/>
    <s v="Wiosna"/>
    <n v="0.5"/>
    <n v="0"/>
    <n v="10"/>
    <n v="150"/>
    <n v="18650"/>
    <n v="48630"/>
    <n v="29980"/>
    <x v="4"/>
    <n v="150"/>
    <x v="1"/>
  </r>
  <r>
    <d v="2024-05-11T00:00:00"/>
    <s v="Wiosna"/>
    <n v="0.5"/>
    <n v="0"/>
    <n v="10"/>
    <n v="0"/>
    <n v="18650"/>
    <n v="48630"/>
    <n v="29980"/>
    <x v="4"/>
    <n v="0"/>
    <x v="1"/>
  </r>
  <r>
    <d v="2024-05-12T00:00:00"/>
    <s v="Wiosna"/>
    <n v="0.5"/>
    <n v="150"/>
    <n v="10"/>
    <n v="0"/>
    <n v="18800"/>
    <n v="48630"/>
    <n v="29830"/>
    <x v="4"/>
    <n v="-150"/>
    <x v="1"/>
  </r>
  <r>
    <d v="2024-05-13T00:00:00"/>
    <s v="Wiosna"/>
    <n v="0.5"/>
    <n v="0"/>
    <n v="10"/>
    <n v="150"/>
    <n v="18800"/>
    <n v="48780"/>
    <n v="29980"/>
    <x v="4"/>
    <n v="150"/>
    <x v="1"/>
  </r>
  <r>
    <d v="2024-05-14T00:00:00"/>
    <s v="Wiosna"/>
    <n v="0.5"/>
    <n v="0"/>
    <n v="10"/>
    <n v="150"/>
    <n v="18800"/>
    <n v="48930"/>
    <n v="30130"/>
    <x v="4"/>
    <n v="150"/>
    <x v="1"/>
  </r>
  <r>
    <d v="2024-05-15T00:00:00"/>
    <s v="Wiosna"/>
    <n v="0.5"/>
    <n v="0"/>
    <n v="10"/>
    <n v="150"/>
    <n v="18800"/>
    <n v="49080"/>
    <n v="30280"/>
    <x v="4"/>
    <n v="150"/>
    <x v="1"/>
  </r>
  <r>
    <d v="2024-05-16T00:00:00"/>
    <s v="Wiosna"/>
    <n v="0.5"/>
    <n v="0"/>
    <n v="10"/>
    <n v="150"/>
    <n v="18800"/>
    <n v="49230"/>
    <n v="30430"/>
    <x v="4"/>
    <n v="150"/>
    <x v="1"/>
  </r>
  <r>
    <d v="2024-05-17T00:00:00"/>
    <s v="Wiosna"/>
    <n v="0.5"/>
    <n v="0"/>
    <n v="10"/>
    <n v="150"/>
    <n v="18800"/>
    <n v="49380"/>
    <n v="30580"/>
    <x v="4"/>
    <n v="150"/>
    <x v="1"/>
  </r>
  <r>
    <d v="2024-05-18T00:00:00"/>
    <s v="Wiosna"/>
    <n v="0.5"/>
    <n v="0"/>
    <n v="10"/>
    <n v="0"/>
    <n v="18800"/>
    <n v="49380"/>
    <n v="30580"/>
    <x v="4"/>
    <n v="0"/>
    <x v="1"/>
  </r>
  <r>
    <d v="2024-05-19T00:00:00"/>
    <s v="Wiosna"/>
    <n v="0.5"/>
    <n v="150"/>
    <n v="10"/>
    <n v="0"/>
    <n v="18950"/>
    <n v="49380"/>
    <n v="30430"/>
    <x v="4"/>
    <n v="-150"/>
    <x v="1"/>
  </r>
  <r>
    <d v="2024-05-20T00:00:00"/>
    <s v="Wiosna"/>
    <n v="0.5"/>
    <n v="0"/>
    <n v="10"/>
    <n v="150"/>
    <n v="18950"/>
    <n v="49530"/>
    <n v="30580"/>
    <x v="4"/>
    <n v="150"/>
    <x v="1"/>
  </r>
  <r>
    <d v="2024-05-21T00:00:00"/>
    <s v="Wiosna"/>
    <n v="0.5"/>
    <n v="0"/>
    <n v="10"/>
    <n v="150"/>
    <n v="18950"/>
    <n v="49680"/>
    <n v="30730"/>
    <x v="4"/>
    <n v="150"/>
    <x v="1"/>
  </r>
  <r>
    <d v="2024-05-22T00:00:00"/>
    <s v="Wiosna"/>
    <n v="0.5"/>
    <n v="0"/>
    <n v="10"/>
    <n v="150"/>
    <n v="18950"/>
    <n v="49830"/>
    <n v="30880"/>
    <x v="4"/>
    <n v="150"/>
    <x v="1"/>
  </r>
  <r>
    <d v="2024-05-23T00:00:00"/>
    <s v="Wiosna"/>
    <n v="0.5"/>
    <n v="0"/>
    <n v="10"/>
    <n v="150"/>
    <n v="18950"/>
    <n v="49980"/>
    <n v="31030"/>
    <x v="4"/>
    <n v="150"/>
    <x v="1"/>
  </r>
  <r>
    <d v="2024-05-24T00:00:00"/>
    <s v="Wiosna"/>
    <n v="0.5"/>
    <n v="0"/>
    <n v="10"/>
    <n v="150"/>
    <n v="18950"/>
    <n v="50130"/>
    <n v="31180"/>
    <x v="4"/>
    <n v="150"/>
    <x v="1"/>
  </r>
  <r>
    <d v="2024-05-25T00:00:00"/>
    <s v="Wiosna"/>
    <n v="0.5"/>
    <n v="0"/>
    <n v="10"/>
    <n v="0"/>
    <n v="18950"/>
    <n v="50130"/>
    <n v="31180"/>
    <x v="4"/>
    <n v="0"/>
    <x v="1"/>
  </r>
  <r>
    <d v="2024-05-26T00:00:00"/>
    <s v="Wiosna"/>
    <n v="0.5"/>
    <n v="150"/>
    <n v="10"/>
    <n v="0"/>
    <n v="19100"/>
    <n v="50130"/>
    <n v="31030"/>
    <x v="4"/>
    <n v="-150"/>
    <x v="1"/>
  </r>
  <r>
    <d v="2024-05-27T00:00:00"/>
    <s v="Wiosna"/>
    <n v="0.5"/>
    <n v="0"/>
    <n v="10"/>
    <n v="150"/>
    <n v="19100"/>
    <n v="50280"/>
    <n v="31180"/>
    <x v="4"/>
    <n v="150"/>
    <x v="1"/>
  </r>
  <r>
    <d v="2024-05-28T00:00:00"/>
    <s v="Wiosna"/>
    <n v="0.5"/>
    <n v="0"/>
    <n v="10"/>
    <n v="150"/>
    <n v="19100"/>
    <n v="50430"/>
    <n v="31330"/>
    <x v="4"/>
    <n v="150"/>
    <x v="1"/>
  </r>
  <r>
    <d v="2024-05-29T00:00:00"/>
    <s v="Wiosna"/>
    <n v="0.5"/>
    <n v="0"/>
    <n v="10"/>
    <n v="150"/>
    <n v="19100"/>
    <n v="50580"/>
    <n v="31480"/>
    <x v="4"/>
    <n v="150"/>
    <x v="1"/>
  </r>
  <r>
    <d v="2024-05-30T00:00:00"/>
    <s v="Wiosna"/>
    <n v="0.5"/>
    <n v="0"/>
    <n v="10"/>
    <n v="150"/>
    <n v="19100"/>
    <n v="50730"/>
    <n v="31630"/>
    <x v="4"/>
    <n v="150"/>
    <x v="1"/>
  </r>
  <r>
    <d v="2024-05-31T00:00:00"/>
    <s v="Wiosna"/>
    <n v="0.5"/>
    <n v="0"/>
    <n v="10"/>
    <n v="150"/>
    <n v="19100"/>
    <n v="50880"/>
    <n v="31780"/>
    <x v="4"/>
    <n v="150"/>
    <x v="1"/>
  </r>
  <r>
    <d v="2024-06-01T00:00:00"/>
    <s v="Wiosna"/>
    <n v="0.5"/>
    <n v="0"/>
    <n v="10"/>
    <n v="0"/>
    <n v="19100"/>
    <n v="50880"/>
    <n v="31780"/>
    <x v="5"/>
    <n v="0"/>
    <x v="1"/>
  </r>
  <r>
    <d v="2024-06-02T00:00:00"/>
    <s v="Wiosna"/>
    <n v="0.5"/>
    <n v="150"/>
    <n v="10"/>
    <n v="0"/>
    <n v="19250"/>
    <n v="50880"/>
    <n v="31630"/>
    <x v="5"/>
    <n v="-150"/>
    <x v="1"/>
  </r>
  <r>
    <d v="2024-06-03T00:00:00"/>
    <s v="Wiosna"/>
    <n v="0.5"/>
    <n v="0"/>
    <n v="10"/>
    <n v="150"/>
    <n v="19250"/>
    <n v="51030"/>
    <n v="31780"/>
    <x v="5"/>
    <n v="150"/>
    <x v="1"/>
  </r>
  <r>
    <d v="2024-06-04T00:00:00"/>
    <s v="Wiosna"/>
    <n v="0.5"/>
    <n v="0"/>
    <n v="10"/>
    <n v="150"/>
    <n v="19250"/>
    <n v="51180"/>
    <n v="31930"/>
    <x v="5"/>
    <n v="150"/>
    <x v="1"/>
  </r>
  <r>
    <d v="2024-06-05T00:00:00"/>
    <s v="Wiosna"/>
    <n v="0.5"/>
    <n v="0"/>
    <n v="10"/>
    <n v="150"/>
    <n v="19250"/>
    <n v="51330"/>
    <n v="32080"/>
    <x v="5"/>
    <n v="150"/>
    <x v="1"/>
  </r>
  <r>
    <d v="2024-06-06T00:00:00"/>
    <s v="Wiosna"/>
    <n v="0.5"/>
    <n v="0"/>
    <n v="10"/>
    <n v="150"/>
    <n v="19250"/>
    <n v="51480"/>
    <n v="32230"/>
    <x v="5"/>
    <n v="150"/>
    <x v="1"/>
  </r>
  <r>
    <d v="2024-06-07T00:00:00"/>
    <s v="Wiosna"/>
    <n v="0.5"/>
    <n v="0"/>
    <n v="10"/>
    <n v="150"/>
    <n v="19250"/>
    <n v="51630"/>
    <n v="32380"/>
    <x v="5"/>
    <n v="150"/>
    <x v="1"/>
  </r>
  <r>
    <d v="2024-06-08T00:00:00"/>
    <s v="Wiosna"/>
    <n v="0.5"/>
    <n v="0"/>
    <n v="10"/>
    <n v="0"/>
    <n v="19250"/>
    <n v="51630"/>
    <n v="32380"/>
    <x v="5"/>
    <n v="0"/>
    <x v="1"/>
  </r>
  <r>
    <d v="2024-06-09T00:00:00"/>
    <s v="Wiosna"/>
    <n v="0.5"/>
    <n v="150"/>
    <n v="10"/>
    <n v="0"/>
    <n v="19400"/>
    <n v="51630"/>
    <n v="32230"/>
    <x v="5"/>
    <n v="-150"/>
    <x v="1"/>
  </r>
  <r>
    <d v="2024-06-10T00:00:00"/>
    <s v="Wiosna"/>
    <n v="0.5"/>
    <n v="0"/>
    <n v="10"/>
    <n v="150"/>
    <n v="19400"/>
    <n v="51780"/>
    <n v="32380"/>
    <x v="5"/>
    <n v="150"/>
    <x v="1"/>
  </r>
  <r>
    <d v="2024-06-11T00:00:00"/>
    <s v="Wiosna"/>
    <n v="0.5"/>
    <n v="0"/>
    <n v="10"/>
    <n v="150"/>
    <n v="19400"/>
    <n v="51930"/>
    <n v="32530"/>
    <x v="5"/>
    <n v="150"/>
    <x v="1"/>
  </r>
  <r>
    <d v="2024-06-12T00:00:00"/>
    <s v="Wiosna"/>
    <n v="0.5"/>
    <n v="0"/>
    <n v="10"/>
    <n v="150"/>
    <n v="19400"/>
    <n v="52080"/>
    <n v="32680"/>
    <x v="5"/>
    <n v="150"/>
    <x v="1"/>
  </r>
  <r>
    <d v="2024-06-13T00:00:00"/>
    <s v="Wiosna"/>
    <n v="0.5"/>
    <n v="0"/>
    <n v="10"/>
    <n v="150"/>
    <n v="19400"/>
    <n v="52230"/>
    <n v="32830"/>
    <x v="5"/>
    <n v="150"/>
    <x v="1"/>
  </r>
  <r>
    <d v="2024-06-14T00:00:00"/>
    <s v="Wiosna"/>
    <n v="0.5"/>
    <n v="0"/>
    <n v="10"/>
    <n v="150"/>
    <n v="19400"/>
    <n v="52380"/>
    <n v="32980"/>
    <x v="5"/>
    <n v="150"/>
    <x v="1"/>
  </r>
  <r>
    <d v="2024-06-15T00:00:00"/>
    <s v="Wiosna"/>
    <n v="0.5"/>
    <n v="0"/>
    <n v="10"/>
    <n v="0"/>
    <n v="19400"/>
    <n v="52380"/>
    <n v="32980"/>
    <x v="5"/>
    <n v="0"/>
    <x v="1"/>
  </r>
  <r>
    <d v="2024-06-16T00:00:00"/>
    <s v="Wiosna"/>
    <n v="0.5"/>
    <n v="150"/>
    <n v="10"/>
    <n v="0"/>
    <n v="19550"/>
    <n v="52380"/>
    <n v="32830"/>
    <x v="5"/>
    <n v="-150"/>
    <x v="1"/>
  </r>
  <r>
    <d v="2024-06-17T00:00:00"/>
    <s v="Wiosna"/>
    <n v="0.5"/>
    <n v="0"/>
    <n v="10"/>
    <n v="150"/>
    <n v="19550"/>
    <n v="52530"/>
    <n v="32980"/>
    <x v="5"/>
    <n v="150"/>
    <x v="1"/>
  </r>
  <r>
    <d v="2024-06-18T00:00:00"/>
    <s v="Wiosna"/>
    <n v="0.5"/>
    <n v="0"/>
    <n v="10"/>
    <n v="150"/>
    <n v="19550"/>
    <n v="52680"/>
    <n v="33130"/>
    <x v="5"/>
    <n v="150"/>
    <x v="1"/>
  </r>
  <r>
    <d v="2024-06-19T00:00:00"/>
    <s v="Wiosna"/>
    <n v="0.5"/>
    <n v="0"/>
    <n v="10"/>
    <n v="150"/>
    <n v="19550"/>
    <n v="52830"/>
    <n v="33280"/>
    <x v="5"/>
    <n v="150"/>
    <x v="1"/>
  </r>
  <r>
    <d v="2024-06-20T00:00:00"/>
    <s v="Wiosna"/>
    <n v="0.5"/>
    <n v="0"/>
    <n v="10"/>
    <n v="150"/>
    <n v="19550"/>
    <n v="52980"/>
    <n v="33430"/>
    <x v="5"/>
    <n v="150"/>
    <x v="1"/>
  </r>
  <r>
    <d v="2024-06-21T00:00:00"/>
    <s v="Lato"/>
    <n v="0.9"/>
    <n v="0"/>
    <n v="10"/>
    <n v="270"/>
    <n v="19550"/>
    <n v="53250"/>
    <n v="33700"/>
    <x v="5"/>
    <n v="270"/>
    <x v="1"/>
  </r>
  <r>
    <d v="2024-06-22T00:00:00"/>
    <s v="Lato"/>
    <n v="0.9"/>
    <n v="0"/>
    <n v="10"/>
    <n v="0"/>
    <n v="19550"/>
    <n v="53250"/>
    <n v="33700"/>
    <x v="5"/>
    <n v="0"/>
    <x v="1"/>
  </r>
  <r>
    <d v="2024-06-23T00:00:00"/>
    <s v="Lato"/>
    <n v="0.9"/>
    <n v="150"/>
    <n v="10"/>
    <n v="0"/>
    <n v="19700"/>
    <n v="53250"/>
    <n v="33550"/>
    <x v="5"/>
    <n v="-150"/>
    <x v="1"/>
  </r>
  <r>
    <d v="2024-06-24T00:00:00"/>
    <s v="Lato"/>
    <n v="0.9"/>
    <n v="0"/>
    <n v="10"/>
    <n v="270"/>
    <n v="19700"/>
    <n v="53520"/>
    <n v="33820"/>
    <x v="5"/>
    <n v="270"/>
    <x v="1"/>
  </r>
  <r>
    <d v="2024-06-25T00:00:00"/>
    <s v="Lato"/>
    <n v="0.9"/>
    <n v="0"/>
    <n v="10"/>
    <n v="270"/>
    <n v="19700"/>
    <n v="53790"/>
    <n v="34090"/>
    <x v="5"/>
    <n v="270"/>
    <x v="1"/>
  </r>
  <r>
    <d v="2024-06-26T00:00:00"/>
    <s v="Lato"/>
    <n v="0.9"/>
    <n v="0"/>
    <n v="10"/>
    <n v="270"/>
    <n v="19700"/>
    <n v="54060"/>
    <n v="34360"/>
    <x v="5"/>
    <n v="270"/>
    <x v="1"/>
  </r>
  <r>
    <d v="2024-06-27T00:00:00"/>
    <s v="Lato"/>
    <n v="0.9"/>
    <n v="0"/>
    <n v="10"/>
    <n v="270"/>
    <n v="19700"/>
    <n v="54330"/>
    <n v="34630"/>
    <x v="5"/>
    <n v="270"/>
    <x v="1"/>
  </r>
  <r>
    <d v="2024-06-28T00:00:00"/>
    <s v="Lato"/>
    <n v="0.9"/>
    <n v="0"/>
    <n v="10"/>
    <n v="270"/>
    <n v="19700"/>
    <n v="54600"/>
    <n v="34900"/>
    <x v="5"/>
    <n v="270"/>
    <x v="1"/>
  </r>
  <r>
    <d v="2024-06-29T00:00:00"/>
    <s v="Lato"/>
    <n v="0.9"/>
    <n v="0"/>
    <n v="10"/>
    <n v="0"/>
    <n v="19700"/>
    <n v="54600"/>
    <n v="34900"/>
    <x v="5"/>
    <n v="0"/>
    <x v="1"/>
  </r>
  <r>
    <d v="2024-06-30T00:00:00"/>
    <s v="Lato"/>
    <n v="0.9"/>
    <n v="150"/>
    <n v="10"/>
    <n v="0"/>
    <n v="19850"/>
    <n v="54600"/>
    <n v="34750"/>
    <x v="5"/>
    <n v="-150"/>
    <x v="1"/>
  </r>
  <r>
    <d v="2024-07-01T00:00:00"/>
    <s v="Lato"/>
    <n v="0.9"/>
    <n v="0"/>
    <n v="10"/>
    <n v="270"/>
    <n v="19850"/>
    <n v="54870"/>
    <n v="35020"/>
    <x v="6"/>
    <n v="270"/>
    <x v="1"/>
  </r>
  <r>
    <d v="2024-07-02T00:00:00"/>
    <s v="Lato"/>
    <n v="0.9"/>
    <n v="0"/>
    <n v="10"/>
    <n v="270"/>
    <n v="19850"/>
    <n v="55140"/>
    <n v="35290"/>
    <x v="6"/>
    <n v="270"/>
    <x v="1"/>
  </r>
  <r>
    <d v="2024-07-03T00:00:00"/>
    <s v="Lato"/>
    <n v="0.9"/>
    <n v="0"/>
    <n v="10"/>
    <n v="270"/>
    <n v="19850"/>
    <n v="55410"/>
    <n v="35560"/>
    <x v="6"/>
    <n v="270"/>
    <x v="1"/>
  </r>
  <r>
    <d v="2024-07-04T00:00:00"/>
    <s v="Lato"/>
    <n v="0.9"/>
    <n v="0"/>
    <n v="10"/>
    <n v="270"/>
    <n v="19850"/>
    <n v="55680"/>
    <n v="35830"/>
    <x v="6"/>
    <n v="270"/>
    <x v="1"/>
  </r>
  <r>
    <d v="2024-07-05T00:00:00"/>
    <s v="Lato"/>
    <n v="0.9"/>
    <n v="0"/>
    <n v="10"/>
    <n v="270"/>
    <n v="19850"/>
    <n v="55950"/>
    <n v="36100"/>
    <x v="6"/>
    <n v="270"/>
    <x v="1"/>
  </r>
  <r>
    <d v="2024-07-06T00:00:00"/>
    <s v="Lato"/>
    <n v="0.9"/>
    <n v="0"/>
    <n v="10"/>
    <n v="0"/>
    <n v="19850"/>
    <n v="55950"/>
    <n v="36100"/>
    <x v="6"/>
    <n v="0"/>
    <x v="1"/>
  </r>
  <r>
    <d v="2024-07-07T00:00:00"/>
    <s v="Lato"/>
    <n v="0.9"/>
    <n v="150"/>
    <n v="10"/>
    <n v="0"/>
    <n v="20000"/>
    <n v="55950"/>
    <n v="35950"/>
    <x v="6"/>
    <n v="-150"/>
    <x v="1"/>
  </r>
  <r>
    <d v="2024-07-08T00:00:00"/>
    <s v="Lato"/>
    <n v="0.9"/>
    <n v="0"/>
    <n v="10"/>
    <n v="270"/>
    <n v="20000"/>
    <n v="56220"/>
    <n v="36220"/>
    <x v="6"/>
    <n v="270"/>
    <x v="1"/>
  </r>
  <r>
    <d v="2024-07-09T00:00:00"/>
    <s v="Lato"/>
    <n v="0.9"/>
    <n v="0"/>
    <n v="10"/>
    <n v="270"/>
    <n v="20000"/>
    <n v="56490"/>
    <n v="36490"/>
    <x v="6"/>
    <n v="270"/>
    <x v="1"/>
  </r>
  <r>
    <d v="2024-07-10T00:00:00"/>
    <s v="Lato"/>
    <n v="0.9"/>
    <n v="0"/>
    <n v="10"/>
    <n v="270"/>
    <n v="20000"/>
    <n v="56760"/>
    <n v="36760"/>
    <x v="6"/>
    <n v="270"/>
    <x v="1"/>
  </r>
  <r>
    <d v="2024-07-11T00:00:00"/>
    <s v="Lato"/>
    <n v="0.9"/>
    <n v="0"/>
    <n v="10"/>
    <n v="270"/>
    <n v="20000"/>
    <n v="57030"/>
    <n v="37030"/>
    <x v="6"/>
    <n v="270"/>
    <x v="1"/>
  </r>
  <r>
    <d v="2024-07-12T00:00:00"/>
    <s v="Lato"/>
    <n v="0.9"/>
    <n v="0"/>
    <n v="10"/>
    <n v="270"/>
    <n v="20000"/>
    <n v="57300"/>
    <n v="37300"/>
    <x v="6"/>
    <n v="270"/>
    <x v="1"/>
  </r>
  <r>
    <d v="2024-07-13T00:00:00"/>
    <s v="Lato"/>
    <n v="0.9"/>
    <n v="0"/>
    <n v="10"/>
    <n v="0"/>
    <n v="20000"/>
    <n v="57300"/>
    <n v="37300"/>
    <x v="6"/>
    <n v="0"/>
    <x v="1"/>
  </r>
  <r>
    <d v="2024-07-14T00:00:00"/>
    <s v="Lato"/>
    <n v="0.9"/>
    <n v="150"/>
    <n v="10"/>
    <n v="0"/>
    <n v="20150"/>
    <n v="57300"/>
    <n v="37150"/>
    <x v="6"/>
    <n v="-150"/>
    <x v="1"/>
  </r>
  <r>
    <d v="2024-07-15T00:00:00"/>
    <s v="Lato"/>
    <n v="0.9"/>
    <n v="0"/>
    <n v="10"/>
    <n v="270"/>
    <n v="20150"/>
    <n v="57570"/>
    <n v="37420"/>
    <x v="6"/>
    <n v="270"/>
    <x v="1"/>
  </r>
  <r>
    <d v="2024-07-16T00:00:00"/>
    <s v="Lato"/>
    <n v="0.9"/>
    <n v="0"/>
    <n v="10"/>
    <n v="270"/>
    <n v="20150"/>
    <n v="57840"/>
    <n v="37690"/>
    <x v="6"/>
    <n v="270"/>
    <x v="1"/>
  </r>
  <r>
    <d v="2024-07-17T00:00:00"/>
    <s v="Lato"/>
    <n v="0.9"/>
    <n v="0"/>
    <n v="10"/>
    <n v="270"/>
    <n v="20150"/>
    <n v="58110"/>
    <n v="37960"/>
    <x v="6"/>
    <n v="270"/>
    <x v="1"/>
  </r>
  <r>
    <d v="2024-07-18T00:00:00"/>
    <s v="Lato"/>
    <n v="0.9"/>
    <n v="0"/>
    <n v="10"/>
    <n v="270"/>
    <n v="20150"/>
    <n v="58380"/>
    <n v="38230"/>
    <x v="6"/>
    <n v="270"/>
    <x v="1"/>
  </r>
  <r>
    <d v="2024-07-19T00:00:00"/>
    <s v="Lato"/>
    <n v="0.9"/>
    <n v="0"/>
    <n v="10"/>
    <n v="270"/>
    <n v="20150"/>
    <n v="58650"/>
    <n v="38500"/>
    <x v="6"/>
    <n v="270"/>
    <x v="1"/>
  </r>
  <r>
    <d v="2024-07-20T00:00:00"/>
    <s v="Lato"/>
    <n v="0.9"/>
    <n v="0"/>
    <n v="10"/>
    <n v="0"/>
    <n v="20150"/>
    <n v="58650"/>
    <n v="38500"/>
    <x v="6"/>
    <n v="0"/>
    <x v="1"/>
  </r>
  <r>
    <d v="2024-07-21T00:00:00"/>
    <s v="Lato"/>
    <n v="0.9"/>
    <n v="150"/>
    <n v="10"/>
    <n v="0"/>
    <n v="20300"/>
    <n v="58650"/>
    <n v="38350"/>
    <x v="6"/>
    <n v="-150"/>
    <x v="1"/>
  </r>
  <r>
    <d v="2024-07-22T00:00:00"/>
    <s v="Lato"/>
    <n v="0.9"/>
    <n v="0"/>
    <n v="10"/>
    <n v="270"/>
    <n v="20300"/>
    <n v="58920"/>
    <n v="38620"/>
    <x v="6"/>
    <n v="270"/>
    <x v="1"/>
  </r>
  <r>
    <d v="2024-07-23T00:00:00"/>
    <s v="Lato"/>
    <n v="0.9"/>
    <n v="0"/>
    <n v="10"/>
    <n v="270"/>
    <n v="20300"/>
    <n v="59190"/>
    <n v="38890"/>
    <x v="6"/>
    <n v="270"/>
    <x v="1"/>
  </r>
  <r>
    <d v="2024-07-24T00:00:00"/>
    <s v="Lato"/>
    <n v="0.9"/>
    <n v="0"/>
    <n v="10"/>
    <n v="270"/>
    <n v="20300"/>
    <n v="59460"/>
    <n v="39160"/>
    <x v="6"/>
    <n v="270"/>
    <x v="1"/>
  </r>
  <r>
    <d v="2024-07-25T00:00:00"/>
    <s v="Lato"/>
    <n v="0.9"/>
    <n v="0"/>
    <n v="10"/>
    <n v="270"/>
    <n v="20300"/>
    <n v="59730"/>
    <n v="39430"/>
    <x v="6"/>
    <n v="270"/>
    <x v="1"/>
  </r>
  <r>
    <d v="2024-07-26T00:00:00"/>
    <s v="Lato"/>
    <n v="0.9"/>
    <n v="0"/>
    <n v="10"/>
    <n v="270"/>
    <n v="20300"/>
    <n v="60000"/>
    <n v="39700"/>
    <x v="6"/>
    <n v="270"/>
    <x v="1"/>
  </r>
  <r>
    <d v="2024-07-27T00:00:00"/>
    <s v="Lato"/>
    <n v="0.9"/>
    <n v="0"/>
    <n v="10"/>
    <n v="0"/>
    <n v="20300"/>
    <n v="60000"/>
    <n v="39700"/>
    <x v="6"/>
    <n v="0"/>
    <x v="1"/>
  </r>
  <r>
    <d v="2024-07-28T00:00:00"/>
    <s v="Lato"/>
    <n v="0.9"/>
    <n v="150"/>
    <n v="10"/>
    <n v="0"/>
    <n v="20450"/>
    <n v="60000"/>
    <n v="39550"/>
    <x v="6"/>
    <n v="-150"/>
    <x v="1"/>
  </r>
  <r>
    <d v="2024-07-29T00:00:00"/>
    <s v="Lato"/>
    <n v="0.9"/>
    <n v="0"/>
    <n v="10"/>
    <n v="270"/>
    <n v="20450"/>
    <n v="60270"/>
    <n v="39820"/>
    <x v="6"/>
    <n v="270"/>
    <x v="1"/>
  </r>
  <r>
    <d v="2024-07-30T00:00:00"/>
    <s v="Lato"/>
    <n v="0.9"/>
    <n v="0"/>
    <n v="10"/>
    <n v="270"/>
    <n v="20450"/>
    <n v="60540"/>
    <n v="40090"/>
    <x v="6"/>
    <n v="270"/>
    <x v="1"/>
  </r>
  <r>
    <d v="2024-07-31T00:00:00"/>
    <s v="Lato"/>
    <n v="0.9"/>
    <n v="0"/>
    <n v="10"/>
    <n v="270"/>
    <n v="20450"/>
    <n v="60810"/>
    <n v="40360"/>
    <x v="6"/>
    <n v="270"/>
    <x v="1"/>
  </r>
  <r>
    <d v="2024-08-01T00:00:00"/>
    <s v="Lato"/>
    <n v="0.9"/>
    <n v="0"/>
    <n v="10"/>
    <n v="270"/>
    <n v="20450"/>
    <n v="61080"/>
    <n v="40630"/>
    <x v="7"/>
    <n v="270"/>
    <x v="1"/>
  </r>
  <r>
    <d v="2024-08-02T00:00:00"/>
    <s v="Lato"/>
    <n v="0.9"/>
    <n v="0"/>
    <n v="10"/>
    <n v="270"/>
    <n v="20450"/>
    <n v="61350"/>
    <n v="40900"/>
    <x v="7"/>
    <n v="270"/>
    <x v="1"/>
  </r>
  <r>
    <d v="2024-08-03T00:00:00"/>
    <s v="Lato"/>
    <n v="0.9"/>
    <n v="0"/>
    <n v="10"/>
    <n v="0"/>
    <n v="20450"/>
    <n v="61350"/>
    <n v="40900"/>
    <x v="7"/>
    <n v="0"/>
    <x v="1"/>
  </r>
  <r>
    <d v="2024-08-04T00:00:00"/>
    <s v="Lato"/>
    <n v="0.9"/>
    <n v="150"/>
    <n v="10"/>
    <n v="0"/>
    <n v="20600"/>
    <n v="61350"/>
    <n v="40750"/>
    <x v="7"/>
    <n v="-150"/>
    <x v="1"/>
  </r>
  <r>
    <d v="2024-08-05T00:00:00"/>
    <s v="Lato"/>
    <n v="0.9"/>
    <n v="0"/>
    <n v="10"/>
    <n v="270"/>
    <n v="20600"/>
    <n v="61620"/>
    <n v="41020"/>
    <x v="7"/>
    <n v="270"/>
    <x v="1"/>
  </r>
  <r>
    <d v="2024-08-06T00:00:00"/>
    <s v="Lato"/>
    <n v="0.9"/>
    <n v="0"/>
    <n v="10"/>
    <n v="270"/>
    <n v="20600"/>
    <n v="61890"/>
    <n v="41290"/>
    <x v="7"/>
    <n v="270"/>
    <x v="1"/>
  </r>
  <r>
    <d v="2024-08-07T00:00:00"/>
    <s v="Lato"/>
    <n v="0.9"/>
    <n v="0"/>
    <n v="10"/>
    <n v="270"/>
    <n v="20600"/>
    <n v="62160"/>
    <n v="41560"/>
    <x v="7"/>
    <n v="270"/>
    <x v="1"/>
  </r>
  <r>
    <d v="2024-08-08T00:00:00"/>
    <s v="Lato"/>
    <n v="0.9"/>
    <n v="0"/>
    <n v="10"/>
    <n v="270"/>
    <n v="20600"/>
    <n v="62430"/>
    <n v="41830"/>
    <x v="7"/>
    <n v="270"/>
    <x v="1"/>
  </r>
  <r>
    <d v="2024-08-09T00:00:00"/>
    <s v="Lato"/>
    <n v="0.9"/>
    <n v="0"/>
    <n v="10"/>
    <n v="270"/>
    <n v="20600"/>
    <n v="62700"/>
    <n v="42100"/>
    <x v="7"/>
    <n v="270"/>
    <x v="1"/>
  </r>
  <r>
    <d v="2024-08-10T00:00:00"/>
    <s v="Lato"/>
    <n v="0.9"/>
    <n v="0"/>
    <n v="10"/>
    <n v="0"/>
    <n v="20600"/>
    <n v="62700"/>
    <n v="42100"/>
    <x v="7"/>
    <n v="0"/>
    <x v="1"/>
  </r>
  <r>
    <d v="2024-08-11T00:00:00"/>
    <s v="Lato"/>
    <n v="0.9"/>
    <n v="150"/>
    <n v="10"/>
    <n v="0"/>
    <n v="20750"/>
    <n v="62700"/>
    <n v="41950"/>
    <x v="7"/>
    <n v="-150"/>
    <x v="1"/>
  </r>
  <r>
    <d v="2024-08-12T00:00:00"/>
    <s v="Lato"/>
    <n v="0.9"/>
    <n v="0"/>
    <n v="10"/>
    <n v="270"/>
    <n v="20750"/>
    <n v="62970"/>
    <n v="42220"/>
    <x v="7"/>
    <n v="270"/>
    <x v="1"/>
  </r>
  <r>
    <d v="2024-08-13T00:00:00"/>
    <s v="Lato"/>
    <n v="0.9"/>
    <n v="0"/>
    <n v="10"/>
    <n v="270"/>
    <n v="20750"/>
    <n v="63240"/>
    <n v="42490"/>
    <x v="7"/>
    <n v="270"/>
    <x v="1"/>
  </r>
  <r>
    <d v="2024-08-14T00:00:00"/>
    <s v="Lato"/>
    <n v="0.9"/>
    <n v="0"/>
    <n v="10"/>
    <n v="270"/>
    <n v="20750"/>
    <n v="63510"/>
    <n v="42760"/>
    <x v="7"/>
    <n v="270"/>
    <x v="1"/>
  </r>
  <r>
    <d v="2024-08-15T00:00:00"/>
    <s v="Lato"/>
    <n v="0.9"/>
    <n v="0"/>
    <n v="10"/>
    <n v="270"/>
    <n v="20750"/>
    <n v="63780"/>
    <n v="43030"/>
    <x v="7"/>
    <n v="270"/>
    <x v="1"/>
  </r>
  <r>
    <d v="2024-08-16T00:00:00"/>
    <s v="Lato"/>
    <n v="0.9"/>
    <n v="0"/>
    <n v="10"/>
    <n v="270"/>
    <n v="20750"/>
    <n v="64050"/>
    <n v="43300"/>
    <x v="7"/>
    <n v="270"/>
    <x v="1"/>
  </r>
  <r>
    <d v="2024-08-17T00:00:00"/>
    <s v="Lato"/>
    <n v="0.9"/>
    <n v="0"/>
    <n v="10"/>
    <n v="0"/>
    <n v="20750"/>
    <n v="64050"/>
    <n v="43300"/>
    <x v="7"/>
    <n v="0"/>
    <x v="1"/>
  </r>
  <r>
    <d v="2024-08-18T00:00:00"/>
    <s v="Lato"/>
    <n v="0.9"/>
    <n v="150"/>
    <n v="10"/>
    <n v="0"/>
    <n v="20900"/>
    <n v="64050"/>
    <n v="43150"/>
    <x v="7"/>
    <n v="-150"/>
    <x v="1"/>
  </r>
  <r>
    <d v="2024-08-19T00:00:00"/>
    <s v="Lato"/>
    <n v="0.9"/>
    <n v="0"/>
    <n v="10"/>
    <n v="270"/>
    <n v="20900"/>
    <n v="64320"/>
    <n v="43420"/>
    <x v="7"/>
    <n v="270"/>
    <x v="1"/>
  </r>
  <r>
    <d v="2024-08-20T00:00:00"/>
    <s v="Lato"/>
    <n v="0.9"/>
    <n v="0"/>
    <n v="10"/>
    <n v="270"/>
    <n v="20900"/>
    <n v="64590"/>
    <n v="43690"/>
    <x v="7"/>
    <n v="270"/>
    <x v="1"/>
  </r>
  <r>
    <d v="2024-08-21T00:00:00"/>
    <s v="Lato"/>
    <n v="0.9"/>
    <n v="0"/>
    <n v="10"/>
    <n v="270"/>
    <n v="20900"/>
    <n v="64860"/>
    <n v="43960"/>
    <x v="7"/>
    <n v="270"/>
    <x v="1"/>
  </r>
  <r>
    <d v="2024-08-22T00:00:00"/>
    <s v="Lato"/>
    <n v="0.9"/>
    <n v="0"/>
    <n v="10"/>
    <n v="270"/>
    <n v="20900"/>
    <n v="65130"/>
    <n v="44230"/>
    <x v="7"/>
    <n v="270"/>
    <x v="1"/>
  </r>
  <r>
    <d v="2024-08-23T00:00:00"/>
    <s v="Lato"/>
    <n v="0.9"/>
    <n v="0"/>
    <n v="10"/>
    <n v="270"/>
    <n v="20900"/>
    <n v="65400"/>
    <n v="44500"/>
    <x v="7"/>
    <n v="270"/>
    <x v="1"/>
  </r>
  <r>
    <d v="2024-08-24T00:00:00"/>
    <s v="Lato"/>
    <n v="0.9"/>
    <n v="0"/>
    <n v="10"/>
    <n v="0"/>
    <n v="20900"/>
    <n v="65400"/>
    <n v="44500"/>
    <x v="7"/>
    <n v="0"/>
    <x v="1"/>
  </r>
  <r>
    <d v="2024-08-25T00:00:00"/>
    <s v="Lato"/>
    <n v="0.9"/>
    <n v="150"/>
    <n v="10"/>
    <n v="0"/>
    <n v="21050"/>
    <n v="65400"/>
    <n v="44350"/>
    <x v="7"/>
    <n v="-150"/>
    <x v="1"/>
  </r>
  <r>
    <d v="2024-08-26T00:00:00"/>
    <s v="Lato"/>
    <n v="0.9"/>
    <n v="0"/>
    <n v="10"/>
    <n v="270"/>
    <n v="21050"/>
    <n v="65670"/>
    <n v="44620"/>
    <x v="7"/>
    <n v="270"/>
    <x v="1"/>
  </r>
  <r>
    <d v="2024-08-27T00:00:00"/>
    <s v="Lato"/>
    <n v="0.9"/>
    <n v="0"/>
    <n v="10"/>
    <n v="270"/>
    <n v="21050"/>
    <n v="65940"/>
    <n v="44890"/>
    <x v="7"/>
    <n v="270"/>
    <x v="1"/>
  </r>
  <r>
    <d v="2024-08-28T00:00:00"/>
    <s v="Lato"/>
    <n v="0.9"/>
    <n v="0"/>
    <n v="10"/>
    <n v="270"/>
    <n v="21050"/>
    <n v="66210"/>
    <n v="45160"/>
    <x v="7"/>
    <n v="270"/>
    <x v="1"/>
  </r>
  <r>
    <d v="2024-08-29T00:00:00"/>
    <s v="Lato"/>
    <n v="0.9"/>
    <n v="0"/>
    <n v="10"/>
    <n v="270"/>
    <n v="21050"/>
    <n v="66480"/>
    <n v="45430"/>
    <x v="7"/>
    <n v="270"/>
    <x v="1"/>
  </r>
  <r>
    <d v="2024-08-30T00:00:00"/>
    <s v="Lato"/>
    <n v="0.9"/>
    <n v="0"/>
    <n v="10"/>
    <n v="270"/>
    <n v="21050"/>
    <n v="66750"/>
    <n v="45700"/>
    <x v="7"/>
    <n v="270"/>
    <x v="1"/>
  </r>
  <r>
    <d v="2024-08-31T00:00:00"/>
    <s v="Lato"/>
    <n v="0.9"/>
    <n v="0"/>
    <n v="10"/>
    <n v="0"/>
    <n v="21050"/>
    <n v="66750"/>
    <n v="45700"/>
    <x v="7"/>
    <n v="0"/>
    <x v="1"/>
  </r>
  <r>
    <d v="2024-09-01T00:00:00"/>
    <s v="Lato"/>
    <n v="0.9"/>
    <n v="150"/>
    <n v="10"/>
    <n v="0"/>
    <n v="21200"/>
    <n v="66750"/>
    <n v="45550"/>
    <x v="8"/>
    <n v="-150"/>
    <x v="1"/>
  </r>
  <r>
    <d v="2024-09-02T00:00:00"/>
    <s v="Lato"/>
    <n v="0.9"/>
    <n v="0"/>
    <n v="10"/>
    <n v="270"/>
    <n v="21200"/>
    <n v="67020"/>
    <n v="45820"/>
    <x v="8"/>
    <n v="270"/>
    <x v="1"/>
  </r>
  <r>
    <d v="2024-09-03T00:00:00"/>
    <s v="Lato"/>
    <n v="0.9"/>
    <n v="0"/>
    <n v="10"/>
    <n v="270"/>
    <n v="21200"/>
    <n v="67290"/>
    <n v="46090"/>
    <x v="8"/>
    <n v="270"/>
    <x v="1"/>
  </r>
  <r>
    <d v="2024-09-04T00:00:00"/>
    <s v="Lato"/>
    <n v="0.9"/>
    <n v="0"/>
    <n v="10"/>
    <n v="270"/>
    <n v="21200"/>
    <n v="67560"/>
    <n v="46360"/>
    <x v="8"/>
    <n v="270"/>
    <x v="1"/>
  </r>
  <r>
    <d v="2024-09-05T00:00:00"/>
    <s v="Lato"/>
    <n v="0.9"/>
    <n v="0"/>
    <n v="10"/>
    <n v="270"/>
    <n v="21200"/>
    <n v="67830"/>
    <n v="46630"/>
    <x v="8"/>
    <n v="270"/>
    <x v="1"/>
  </r>
  <r>
    <d v="2024-09-06T00:00:00"/>
    <s v="Lato"/>
    <n v="0.9"/>
    <n v="0"/>
    <n v="10"/>
    <n v="270"/>
    <n v="21200"/>
    <n v="68100"/>
    <n v="46900"/>
    <x v="8"/>
    <n v="270"/>
    <x v="1"/>
  </r>
  <r>
    <d v="2024-09-07T00:00:00"/>
    <s v="Lato"/>
    <n v="0.9"/>
    <n v="0"/>
    <n v="10"/>
    <n v="0"/>
    <n v="21200"/>
    <n v="68100"/>
    <n v="46900"/>
    <x v="8"/>
    <n v="0"/>
    <x v="1"/>
  </r>
  <r>
    <d v="2024-09-08T00:00:00"/>
    <s v="Lato"/>
    <n v="0.9"/>
    <n v="150"/>
    <n v="10"/>
    <n v="0"/>
    <n v="21350"/>
    <n v="68100"/>
    <n v="46750"/>
    <x v="8"/>
    <n v="-150"/>
    <x v="1"/>
  </r>
  <r>
    <d v="2024-09-09T00:00:00"/>
    <s v="Lato"/>
    <n v="0.9"/>
    <n v="0"/>
    <n v="10"/>
    <n v="270"/>
    <n v="21350"/>
    <n v="68370"/>
    <n v="47020"/>
    <x v="8"/>
    <n v="270"/>
    <x v="1"/>
  </r>
  <r>
    <d v="2024-09-10T00:00:00"/>
    <s v="Lato"/>
    <n v="0.9"/>
    <n v="0"/>
    <n v="10"/>
    <n v="270"/>
    <n v="21350"/>
    <n v="68640"/>
    <n v="47290"/>
    <x v="8"/>
    <n v="270"/>
    <x v="1"/>
  </r>
  <r>
    <d v="2024-09-11T00:00:00"/>
    <s v="Lato"/>
    <n v="0.9"/>
    <n v="0"/>
    <n v="10"/>
    <n v="270"/>
    <n v="21350"/>
    <n v="68910"/>
    <n v="47560"/>
    <x v="8"/>
    <n v="270"/>
    <x v="1"/>
  </r>
  <r>
    <d v="2024-09-12T00:00:00"/>
    <s v="Lato"/>
    <n v="0.9"/>
    <n v="0"/>
    <n v="10"/>
    <n v="270"/>
    <n v="21350"/>
    <n v="69180"/>
    <n v="47830"/>
    <x v="8"/>
    <n v="270"/>
    <x v="1"/>
  </r>
  <r>
    <d v="2024-09-13T00:00:00"/>
    <s v="Lato"/>
    <n v="0.9"/>
    <n v="0"/>
    <n v="10"/>
    <n v="270"/>
    <n v="21350"/>
    <n v="69450"/>
    <n v="48100"/>
    <x v="8"/>
    <n v="270"/>
    <x v="1"/>
  </r>
  <r>
    <d v="2024-09-14T00:00:00"/>
    <s v="Lato"/>
    <n v="0.9"/>
    <n v="0"/>
    <n v="10"/>
    <n v="0"/>
    <n v="21350"/>
    <n v="69450"/>
    <n v="48100"/>
    <x v="8"/>
    <n v="0"/>
    <x v="1"/>
  </r>
  <r>
    <d v="2024-09-15T00:00:00"/>
    <s v="Lato"/>
    <n v="0.9"/>
    <n v="150"/>
    <n v="10"/>
    <n v="0"/>
    <n v="21500"/>
    <n v="69450"/>
    <n v="47950"/>
    <x v="8"/>
    <n v="-150"/>
    <x v="1"/>
  </r>
  <r>
    <d v="2024-09-16T00:00:00"/>
    <s v="Lato"/>
    <n v="0.9"/>
    <n v="0"/>
    <n v="10"/>
    <n v="270"/>
    <n v="21500"/>
    <n v="69720"/>
    <n v="48220"/>
    <x v="8"/>
    <n v="270"/>
    <x v="1"/>
  </r>
  <r>
    <d v="2024-09-17T00:00:00"/>
    <s v="Lato"/>
    <n v="0.9"/>
    <n v="0"/>
    <n v="10"/>
    <n v="270"/>
    <n v="21500"/>
    <n v="69990"/>
    <n v="48490"/>
    <x v="8"/>
    <n v="270"/>
    <x v="1"/>
  </r>
  <r>
    <d v="2024-09-18T00:00:00"/>
    <s v="Lato"/>
    <n v="0.9"/>
    <n v="0"/>
    <n v="10"/>
    <n v="270"/>
    <n v="21500"/>
    <n v="70260"/>
    <n v="48760"/>
    <x v="8"/>
    <n v="270"/>
    <x v="1"/>
  </r>
  <r>
    <d v="2024-09-19T00:00:00"/>
    <s v="Lato"/>
    <n v="0.9"/>
    <n v="0"/>
    <n v="10"/>
    <n v="270"/>
    <n v="21500"/>
    <n v="70530"/>
    <n v="49030"/>
    <x v="8"/>
    <n v="270"/>
    <x v="1"/>
  </r>
  <r>
    <d v="2024-09-20T00:00:00"/>
    <s v="Lato"/>
    <n v="0.9"/>
    <n v="0"/>
    <n v="10"/>
    <n v="270"/>
    <n v="21500"/>
    <n v="70800"/>
    <n v="49300"/>
    <x v="8"/>
    <n v="270"/>
    <x v="1"/>
  </r>
  <r>
    <d v="2024-09-21T00:00:00"/>
    <s v="Lato"/>
    <n v="0.9"/>
    <n v="0"/>
    <n v="10"/>
    <n v="0"/>
    <n v="21500"/>
    <n v="70800"/>
    <n v="49300"/>
    <x v="8"/>
    <n v="0"/>
    <x v="1"/>
  </r>
  <r>
    <d v="2024-09-22T00:00:00"/>
    <s v="Lato"/>
    <n v="0.9"/>
    <n v="150"/>
    <n v="10"/>
    <n v="0"/>
    <n v="21650"/>
    <n v="70800"/>
    <n v="49150"/>
    <x v="8"/>
    <n v="-150"/>
    <x v="1"/>
  </r>
  <r>
    <d v="2024-09-23T00:00:00"/>
    <s v="Jesień"/>
    <n v="0.4"/>
    <n v="0"/>
    <n v="10"/>
    <n v="120"/>
    <n v="21650"/>
    <n v="70920"/>
    <n v="49270"/>
    <x v="8"/>
    <n v="120"/>
    <x v="1"/>
  </r>
  <r>
    <d v="2024-09-24T00:00:00"/>
    <s v="Jesień"/>
    <n v="0.4"/>
    <n v="0"/>
    <n v="10"/>
    <n v="120"/>
    <n v="21650"/>
    <n v="71040"/>
    <n v="49390"/>
    <x v="8"/>
    <n v="120"/>
    <x v="1"/>
  </r>
  <r>
    <d v="2024-09-25T00:00:00"/>
    <s v="Jesień"/>
    <n v="0.4"/>
    <n v="0"/>
    <n v="10"/>
    <n v="120"/>
    <n v="21650"/>
    <n v="71160"/>
    <n v="49510"/>
    <x v="8"/>
    <n v="120"/>
    <x v="1"/>
  </r>
  <r>
    <d v="2024-09-26T00:00:00"/>
    <s v="Jesień"/>
    <n v="0.4"/>
    <n v="0"/>
    <n v="10"/>
    <n v="120"/>
    <n v="21650"/>
    <n v="71280"/>
    <n v="49630"/>
    <x v="8"/>
    <n v="120"/>
    <x v="1"/>
  </r>
  <r>
    <d v="2024-09-27T00:00:00"/>
    <s v="Jesień"/>
    <n v="0.4"/>
    <n v="0"/>
    <n v="10"/>
    <n v="120"/>
    <n v="21650"/>
    <n v="71400"/>
    <n v="49750"/>
    <x v="8"/>
    <n v="120"/>
    <x v="1"/>
  </r>
  <r>
    <d v="2024-09-28T00:00:00"/>
    <s v="Jesień"/>
    <n v="0.4"/>
    <n v="0"/>
    <n v="10"/>
    <n v="0"/>
    <n v="21650"/>
    <n v="71400"/>
    <n v="49750"/>
    <x v="8"/>
    <n v="0"/>
    <x v="1"/>
  </r>
  <r>
    <d v="2024-09-29T00:00:00"/>
    <s v="Jesień"/>
    <n v="0.4"/>
    <n v="150"/>
    <n v="10"/>
    <n v="0"/>
    <n v="21800"/>
    <n v="71400"/>
    <n v="49600"/>
    <x v="8"/>
    <n v="-150"/>
    <x v="1"/>
  </r>
  <r>
    <d v="2024-09-30T00:00:00"/>
    <s v="Jesień"/>
    <n v="0.4"/>
    <n v="0"/>
    <n v="10"/>
    <n v="120"/>
    <n v="21800"/>
    <n v="71520"/>
    <n v="49720"/>
    <x v="8"/>
    <n v="120"/>
    <x v="1"/>
  </r>
  <r>
    <d v="2024-10-01T00:00:00"/>
    <s v="Jesień"/>
    <n v="0.4"/>
    <n v="0"/>
    <n v="10"/>
    <n v="120"/>
    <n v="21800"/>
    <n v="71640"/>
    <n v="49840"/>
    <x v="9"/>
    <n v="120"/>
    <x v="1"/>
  </r>
  <r>
    <d v="2024-10-02T00:00:00"/>
    <s v="Jesień"/>
    <n v="0.4"/>
    <n v="0"/>
    <n v="10"/>
    <n v="120"/>
    <n v="21800"/>
    <n v="71760"/>
    <n v="49960"/>
    <x v="9"/>
    <n v="120"/>
    <x v="1"/>
  </r>
  <r>
    <d v="2024-10-03T00:00:00"/>
    <s v="Jesień"/>
    <n v="0.4"/>
    <n v="0"/>
    <n v="10"/>
    <n v="120"/>
    <n v="21800"/>
    <n v="71880"/>
    <n v="50080"/>
    <x v="9"/>
    <n v="120"/>
    <x v="1"/>
  </r>
  <r>
    <d v="2024-10-04T00:00:00"/>
    <s v="Jesień"/>
    <n v="0.4"/>
    <n v="0"/>
    <n v="10"/>
    <n v="120"/>
    <n v="21800"/>
    <n v="72000"/>
    <n v="50200"/>
    <x v="9"/>
    <n v="120"/>
    <x v="1"/>
  </r>
  <r>
    <d v="2024-10-05T00:00:00"/>
    <s v="Jesień"/>
    <n v="0.4"/>
    <n v="0"/>
    <n v="10"/>
    <n v="0"/>
    <n v="21800"/>
    <n v="72000"/>
    <n v="50200"/>
    <x v="9"/>
    <n v="0"/>
    <x v="1"/>
  </r>
  <r>
    <d v="2024-10-06T00:00:00"/>
    <s v="Jesień"/>
    <n v="0.4"/>
    <n v="150"/>
    <n v="10"/>
    <n v="0"/>
    <n v="21950"/>
    <n v="72000"/>
    <n v="50050"/>
    <x v="9"/>
    <n v="-150"/>
    <x v="1"/>
  </r>
  <r>
    <d v="2024-10-07T00:00:00"/>
    <s v="Jesień"/>
    <n v="0.4"/>
    <n v="0"/>
    <n v="10"/>
    <n v="120"/>
    <n v="21950"/>
    <n v="72120"/>
    <n v="50170"/>
    <x v="9"/>
    <n v="120"/>
    <x v="1"/>
  </r>
  <r>
    <d v="2024-10-08T00:00:00"/>
    <s v="Jesień"/>
    <n v="0.4"/>
    <n v="0"/>
    <n v="10"/>
    <n v="120"/>
    <n v="21950"/>
    <n v="72240"/>
    <n v="50290"/>
    <x v="9"/>
    <n v="120"/>
    <x v="1"/>
  </r>
  <r>
    <d v="2024-10-09T00:00:00"/>
    <s v="Jesień"/>
    <n v="0.4"/>
    <n v="0"/>
    <n v="10"/>
    <n v="120"/>
    <n v="21950"/>
    <n v="72360"/>
    <n v="50410"/>
    <x v="9"/>
    <n v="120"/>
    <x v="1"/>
  </r>
  <r>
    <d v="2024-10-10T00:00:00"/>
    <s v="Jesień"/>
    <n v="0.4"/>
    <n v="0"/>
    <n v="10"/>
    <n v="120"/>
    <n v="21950"/>
    <n v="72480"/>
    <n v="50530"/>
    <x v="9"/>
    <n v="120"/>
    <x v="1"/>
  </r>
  <r>
    <d v="2024-10-11T00:00:00"/>
    <s v="Jesień"/>
    <n v="0.4"/>
    <n v="0"/>
    <n v="10"/>
    <n v="120"/>
    <n v="21950"/>
    <n v="72600"/>
    <n v="50650"/>
    <x v="9"/>
    <n v="120"/>
    <x v="1"/>
  </r>
  <r>
    <d v="2024-10-12T00:00:00"/>
    <s v="Jesień"/>
    <n v="0.4"/>
    <n v="0"/>
    <n v="10"/>
    <n v="0"/>
    <n v="21950"/>
    <n v="72600"/>
    <n v="50650"/>
    <x v="9"/>
    <n v="0"/>
    <x v="1"/>
  </r>
  <r>
    <d v="2024-10-13T00:00:00"/>
    <s v="Jesień"/>
    <n v="0.4"/>
    <n v="150"/>
    <n v="10"/>
    <n v="0"/>
    <n v="22100"/>
    <n v="72600"/>
    <n v="50500"/>
    <x v="9"/>
    <n v="-150"/>
    <x v="1"/>
  </r>
  <r>
    <d v="2024-10-14T00:00:00"/>
    <s v="Jesień"/>
    <n v="0.4"/>
    <n v="0"/>
    <n v="10"/>
    <n v="120"/>
    <n v="22100"/>
    <n v="72720"/>
    <n v="50620"/>
    <x v="9"/>
    <n v="120"/>
    <x v="1"/>
  </r>
  <r>
    <d v="2024-10-15T00:00:00"/>
    <s v="Jesień"/>
    <n v="0.4"/>
    <n v="0"/>
    <n v="10"/>
    <n v="120"/>
    <n v="22100"/>
    <n v="72840"/>
    <n v="50740"/>
    <x v="9"/>
    <n v="120"/>
    <x v="1"/>
  </r>
  <r>
    <d v="2024-10-16T00:00:00"/>
    <s v="Jesień"/>
    <n v="0.4"/>
    <n v="0"/>
    <n v="10"/>
    <n v="120"/>
    <n v="22100"/>
    <n v="72960"/>
    <n v="50860"/>
    <x v="9"/>
    <n v="120"/>
    <x v="1"/>
  </r>
  <r>
    <d v="2024-10-17T00:00:00"/>
    <s v="Jesień"/>
    <n v="0.4"/>
    <n v="0"/>
    <n v="10"/>
    <n v="120"/>
    <n v="22100"/>
    <n v="73080"/>
    <n v="50980"/>
    <x v="9"/>
    <n v="120"/>
    <x v="1"/>
  </r>
  <r>
    <d v="2024-10-18T00:00:00"/>
    <s v="Jesień"/>
    <n v="0.4"/>
    <n v="0"/>
    <n v="10"/>
    <n v="120"/>
    <n v="22100"/>
    <n v="73200"/>
    <n v="51100"/>
    <x v="9"/>
    <n v="120"/>
    <x v="1"/>
  </r>
  <r>
    <d v="2024-10-19T00:00:00"/>
    <s v="Jesień"/>
    <n v="0.4"/>
    <n v="0"/>
    <n v="10"/>
    <n v="0"/>
    <n v="22100"/>
    <n v="73200"/>
    <n v="51100"/>
    <x v="9"/>
    <n v="0"/>
    <x v="1"/>
  </r>
  <r>
    <d v="2024-10-20T00:00:00"/>
    <s v="Jesień"/>
    <n v="0.4"/>
    <n v="150"/>
    <n v="10"/>
    <n v="0"/>
    <n v="22250"/>
    <n v="73200"/>
    <n v="50950"/>
    <x v="9"/>
    <n v="-150"/>
    <x v="1"/>
  </r>
  <r>
    <d v="2024-10-21T00:00:00"/>
    <s v="Jesień"/>
    <n v="0.4"/>
    <n v="0"/>
    <n v="10"/>
    <n v="120"/>
    <n v="22250"/>
    <n v="73320"/>
    <n v="51070"/>
    <x v="9"/>
    <n v="120"/>
    <x v="1"/>
  </r>
  <r>
    <d v="2024-10-22T00:00:00"/>
    <s v="Jesień"/>
    <n v="0.4"/>
    <n v="0"/>
    <n v="10"/>
    <n v="120"/>
    <n v="22250"/>
    <n v="73440"/>
    <n v="51190"/>
    <x v="9"/>
    <n v="120"/>
    <x v="1"/>
  </r>
  <r>
    <d v="2024-10-23T00:00:00"/>
    <s v="Jesień"/>
    <n v="0.4"/>
    <n v="0"/>
    <n v="10"/>
    <n v="120"/>
    <n v="22250"/>
    <n v="73560"/>
    <n v="51310"/>
    <x v="9"/>
    <n v="120"/>
    <x v="1"/>
  </r>
  <r>
    <d v="2024-10-24T00:00:00"/>
    <s v="Jesień"/>
    <n v="0.4"/>
    <n v="0"/>
    <n v="10"/>
    <n v="120"/>
    <n v="22250"/>
    <n v="73680"/>
    <n v="51430"/>
    <x v="9"/>
    <n v="120"/>
    <x v="1"/>
  </r>
  <r>
    <d v="2024-10-25T00:00:00"/>
    <s v="Jesień"/>
    <n v="0.4"/>
    <n v="0"/>
    <n v="10"/>
    <n v="120"/>
    <n v="22250"/>
    <n v="73800"/>
    <n v="51550"/>
    <x v="9"/>
    <n v="120"/>
    <x v="1"/>
  </r>
  <r>
    <d v="2024-10-26T00:00:00"/>
    <s v="Jesień"/>
    <n v="0.4"/>
    <n v="0"/>
    <n v="10"/>
    <n v="0"/>
    <n v="22250"/>
    <n v="73800"/>
    <n v="51550"/>
    <x v="9"/>
    <n v="0"/>
    <x v="1"/>
  </r>
  <r>
    <d v="2024-10-27T00:00:00"/>
    <s v="Jesień"/>
    <n v="0.4"/>
    <n v="150"/>
    <n v="10"/>
    <n v="0"/>
    <n v="22400"/>
    <n v="73800"/>
    <n v="51400"/>
    <x v="9"/>
    <n v="-150"/>
    <x v="1"/>
  </r>
  <r>
    <d v="2024-10-28T00:00:00"/>
    <s v="Jesień"/>
    <n v="0.4"/>
    <n v="0"/>
    <n v="10"/>
    <n v="120"/>
    <n v="22400"/>
    <n v="73920"/>
    <n v="51520"/>
    <x v="9"/>
    <n v="120"/>
    <x v="1"/>
  </r>
  <r>
    <d v="2024-10-29T00:00:00"/>
    <s v="Jesień"/>
    <n v="0.4"/>
    <n v="0"/>
    <n v="10"/>
    <n v="120"/>
    <n v="22400"/>
    <n v="74040"/>
    <n v="51640"/>
    <x v="9"/>
    <n v="120"/>
    <x v="1"/>
  </r>
  <r>
    <d v="2024-10-30T00:00:00"/>
    <s v="Jesień"/>
    <n v="0.4"/>
    <n v="0"/>
    <n v="10"/>
    <n v="120"/>
    <n v="22400"/>
    <n v="74160"/>
    <n v="51760"/>
    <x v="9"/>
    <n v="120"/>
    <x v="1"/>
  </r>
  <r>
    <d v="2024-10-31T00:00:00"/>
    <s v="Jesień"/>
    <n v="0.4"/>
    <n v="0"/>
    <n v="10"/>
    <n v="120"/>
    <n v="22400"/>
    <n v="74280"/>
    <n v="51880"/>
    <x v="9"/>
    <n v="120"/>
    <x v="1"/>
  </r>
  <r>
    <d v="2024-11-01T00:00:00"/>
    <s v="Jesień"/>
    <n v="0.4"/>
    <n v="0"/>
    <n v="10"/>
    <n v="120"/>
    <n v="22400"/>
    <n v="74400"/>
    <n v="52000"/>
    <x v="10"/>
    <n v="120"/>
    <x v="1"/>
  </r>
  <r>
    <d v="2024-11-02T00:00:00"/>
    <s v="Jesień"/>
    <n v="0.4"/>
    <n v="0"/>
    <n v="10"/>
    <n v="0"/>
    <n v="22400"/>
    <n v="74400"/>
    <n v="52000"/>
    <x v="10"/>
    <n v="0"/>
    <x v="1"/>
  </r>
  <r>
    <d v="2024-11-03T00:00:00"/>
    <s v="Jesień"/>
    <n v="0.4"/>
    <n v="150"/>
    <n v="10"/>
    <n v="0"/>
    <n v="22550"/>
    <n v="74400"/>
    <n v="51850"/>
    <x v="10"/>
    <n v="-150"/>
    <x v="1"/>
  </r>
  <r>
    <d v="2024-11-04T00:00:00"/>
    <s v="Jesień"/>
    <n v="0.4"/>
    <n v="0"/>
    <n v="10"/>
    <n v="120"/>
    <n v="22550"/>
    <n v="74520"/>
    <n v="51970"/>
    <x v="10"/>
    <n v="120"/>
    <x v="1"/>
  </r>
  <r>
    <d v="2024-11-05T00:00:00"/>
    <s v="Jesień"/>
    <n v="0.4"/>
    <n v="0"/>
    <n v="10"/>
    <n v="120"/>
    <n v="22550"/>
    <n v="74640"/>
    <n v="52090"/>
    <x v="10"/>
    <n v="120"/>
    <x v="1"/>
  </r>
  <r>
    <d v="2024-11-06T00:00:00"/>
    <s v="Jesień"/>
    <n v="0.4"/>
    <n v="0"/>
    <n v="10"/>
    <n v="120"/>
    <n v="22550"/>
    <n v="74760"/>
    <n v="52210"/>
    <x v="10"/>
    <n v="120"/>
    <x v="1"/>
  </r>
  <r>
    <d v="2024-11-07T00:00:00"/>
    <s v="Jesień"/>
    <n v="0.4"/>
    <n v="0"/>
    <n v="10"/>
    <n v="120"/>
    <n v="22550"/>
    <n v="74880"/>
    <n v="52330"/>
    <x v="10"/>
    <n v="120"/>
    <x v="1"/>
  </r>
  <r>
    <d v="2024-11-08T00:00:00"/>
    <s v="Jesień"/>
    <n v="0.4"/>
    <n v="0"/>
    <n v="10"/>
    <n v="120"/>
    <n v="22550"/>
    <n v="75000"/>
    <n v="52450"/>
    <x v="10"/>
    <n v="120"/>
    <x v="1"/>
  </r>
  <r>
    <d v="2024-11-09T00:00:00"/>
    <s v="Jesień"/>
    <n v="0.4"/>
    <n v="0"/>
    <n v="10"/>
    <n v="0"/>
    <n v="22550"/>
    <n v="75000"/>
    <n v="52450"/>
    <x v="10"/>
    <n v="0"/>
    <x v="1"/>
  </r>
  <r>
    <d v="2024-11-10T00:00:00"/>
    <s v="Jesień"/>
    <n v="0.4"/>
    <n v="150"/>
    <n v="10"/>
    <n v="0"/>
    <n v="22700"/>
    <n v="75000"/>
    <n v="52300"/>
    <x v="10"/>
    <n v="-150"/>
    <x v="1"/>
  </r>
  <r>
    <d v="2024-11-11T00:00:00"/>
    <s v="Jesień"/>
    <n v="0.4"/>
    <n v="0"/>
    <n v="10"/>
    <n v="120"/>
    <n v="22700"/>
    <n v="75120"/>
    <n v="52420"/>
    <x v="10"/>
    <n v="120"/>
    <x v="1"/>
  </r>
  <r>
    <d v="2024-11-12T00:00:00"/>
    <s v="Jesień"/>
    <n v="0.4"/>
    <n v="0"/>
    <n v="10"/>
    <n v="120"/>
    <n v="22700"/>
    <n v="75240"/>
    <n v="52540"/>
    <x v="10"/>
    <n v="120"/>
    <x v="1"/>
  </r>
  <r>
    <d v="2024-11-13T00:00:00"/>
    <s v="Jesień"/>
    <n v="0.4"/>
    <n v="0"/>
    <n v="10"/>
    <n v="120"/>
    <n v="22700"/>
    <n v="75360"/>
    <n v="52660"/>
    <x v="10"/>
    <n v="120"/>
    <x v="1"/>
  </r>
  <r>
    <d v="2024-11-14T00:00:00"/>
    <s v="Jesień"/>
    <n v="0.4"/>
    <n v="0"/>
    <n v="10"/>
    <n v="120"/>
    <n v="22700"/>
    <n v="75480"/>
    <n v="52780"/>
    <x v="10"/>
    <n v="120"/>
    <x v="1"/>
  </r>
  <r>
    <d v="2024-11-15T00:00:00"/>
    <s v="Jesień"/>
    <n v="0.4"/>
    <n v="0"/>
    <n v="10"/>
    <n v="120"/>
    <n v="22700"/>
    <n v="75600"/>
    <n v="52900"/>
    <x v="10"/>
    <n v="120"/>
    <x v="1"/>
  </r>
  <r>
    <d v="2024-11-16T00:00:00"/>
    <s v="Jesień"/>
    <n v="0.4"/>
    <n v="0"/>
    <n v="10"/>
    <n v="0"/>
    <n v="22700"/>
    <n v="75600"/>
    <n v="52900"/>
    <x v="10"/>
    <n v="0"/>
    <x v="1"/>
  </r>
  <r>
    <d v="2024-11-17T00:00:00"/>
    <s v="Jesień"/>
    <n v="0.4"/>
    <n v="150"/>
    <n v="10"/>
    <n v="0"/>
    <n v="22850"/>
    <n v="75600"/>
    <n v="52750"/>
    <x v="10"/>
    <n v="-150"/>
    <x v="1"/>
  </r>
  <r>
    <d v="2024-11-18T00:00:00"/>
    <s v="Jesień"/>
    <n v="0.4"/>
    <n v="0"/>
    <n v="10"/>
    <n v="120"/>
    <n v="22850"/>
    <n v="75720"/>
    <n v="52870"/>
    <x v="10"/>
    <n v="120"/>
    <x v="1"/>
  </r>
  <r>
    <d v="2024-11-19T00:00:00"/>
    <s v="Jesień"/>
    <n v="0.4"/>
    <n v="0"/>
    <n v="10"/>
    <n v="120"/>
    <n v="22850"/>
    <n v="75840"/>
    <n v="52990"/>
    <x v="10"/>
    <n v="120"/>
    <x v="1"/>
  </r>
  <r>
    <d v="2024-11-20T00:00:00"/>
    <s v="Jesień"/>
    <n v="0.4"/>
    <n v="0"/>
    <n v="10"/>
    <n v="120"/>
    <n v="22850"/>
    <n v="75960"/>
    <n v="53110"/>
    <x v="10"/>
    <n v="120"/>
    <x v="1"/>
  </r>
  <r>
    <d v="2024-11-21T00:00:00"/>
    <s v="Jesień"/>
    <n v="0.4"/>
    <n v="0"/>
    <n v="10"/>
    <n v="120"/>
    <n v="22850"/>
    <n v="76080"/>
    <n v="53230"/>
    <x v="10"/>
    <n v="120"/>
    <x v="1"/>
  </r>
  <r>
    <d v="2024-11-22T00:00:00"/>
    <s v="Jesień"/>
    <n v="0.4"/>
    <n v="0"/>
    <n v="10"/>
    <n v="120"/>
    <n v="22850"/>
    <n v="76200"/>
    <n v="53350"/>
    <x v="10"/>
    <n v="120"/>
    <x v="1"/>
  </r>
  <r>
    <d v="2024-11-23T00:00:00"/>
    <s v="Jesień"/>
    <n v="0.4"/>
    <n v="0"/>
    <n v="10"/>
    <n v="0"/>
    <n v="22850"/>
    <n v="76200"/>
    <n v="53350"/>
    <x v="10"/>
    <n v="0"/>
    <x v="1"/>
  </r>
  <r>
    <d v="2024-11-24T00:00:00"/>
    <s v="Jesień"/>
    <n v="0.4"/>
    <n v="150"/>
    <n v="10"/>
    <n v="0"/>
    <n v="23000"/>
    <n v="76200"/>
    <n v="53200"/>
    <x v="10"/>
    <n v="-150"/>
    <x v="1"/>
  </r>
  <r>
    <d v="2024-11-25T00:00:00"/>
    <s v="Jesień"/>
    <n v="0.4"/>
    <n v="0"/>
    <n v="10"/>
    <n v="120"/>
    <n v="23000"/>
    <n v="76320"/>
    <n v="53320"/>
    <x v="10"/>
    <n v="120"/>
    <x v="1"/>
  </r>
  <r>
    <d v="2024-11-26T00:00:00"/>
    <s v="Jesień"/>
    <n v="0.4"/>
    <n v="0"/>
    <n v="10"/>
    <n v="120"/>
    <n v="23000"/>
    <n v="76440"/>
    <n v="53440"/>
    <x v="10"/>
    <n v="120"/>
    <x v="1"/>
  </r>
  <r>
    <d v="2024-11-27T00:00:00"/>
    <s v="Jesień"/>
    <n v="0.4"/>
    <n v="0"/>
    <n v="10"/>
    <n v="120"/>
    <n v="23000"/>
    <n v="76560"/>
    <n v="53560"/>
    <x v="10"/>
    <n v="120"/>
    <x v="1"/>
  </r>
  <r>
    <d v="2024-11-28T00:00:00"/>
    <s v="Jesień"/>
    <n v="0.4"/>
    <n v="0"/>
    <n v="10"/>
    <n v="120"/>
    <n v="23000"/>
    <n v="76680"/>
    <n v="53680"/>
    <x v="10"/>
    <n v="120"/>
    <x v="1"/>
  </r>
  <r>
    <d v="2024-11-29T00:00:00"/>
    <s v="Jesień"/>
    <n v="0.4"/>
    <n v="0"/>
    <n v="10"/>
    <n v="120"/>
    <n v="23000"/>
    <n v="76800"/>
    <n v="53800"/>
    <x v="10"/>
    <n v="120"/>
    <x v="1"/>
  </r>
  <r>
    <d v="2024-11-30T00:00:00"/>
    <s v="Jesień"/>
    <n v="0.4"/>
    <n v="0"/>
    <n v="10"/>
    <n v="0"/>
    <n v="23000"/>
    <n v="76800"/>
    <n v="53800"/>
    <x v="10"/>
    <n v="0"/>
    <x v="1"/>
  </r>
  <r>
    <d v="2024-12-01T00:00:00"/>
    <s v="Jesień"/>
    <n v="0.4"/>
    <n v="150"/>
    <n v="10"/>
    <n v="0"/>
    <n v="23150"/>
    <n v="76800"/>
    <n v="53650"/>
    <x v="11"/>
    <n v="-150"/>
    <x v="1"/>
  </r>
  <r>
    <d v="2024-12-02T00:00:00"/>
    <s v="Jesień"/>
    <n v="0.4"/>
    <n v="0"/>
    <n v="10"/>
    <n v="120"/>
    <n v="23150"/>
    <n v="76920"/>
    <n v="53770"/>
    <x v="11"/>
    <n v="120"/>
    <x v="1"/>
  </r>
  <r>
    <d v="2024-12-03T00:00:00"/>
    <s v="Jesień"/>
    <n v="0.4"/>
    <n v="0"/>
    <n v="10"/>
    <n v="120"/>
    <n v="23150"/>
    <n v="77040"/>
    <n v="53890"/>
    <x v="11"/>
    <n v="120"/>
    <x v="1"/>
  </r>
  <r>
    <d v="2024-12-04T00:00:00"/>
    <s v="Jesień"/>
    <n v="0.4"/>
    <n v="0"/>
    <n v="10"/>
    <n v="120"/>
    <n v="23150"/>
    <n v="77160"/>
    <n v="54010"/>
    <x v="11"/>
    <n v="120"/>
    <x v="1"/>
  </r>
  <r>
    <d v="2024-12-05T00:00:00"/>
    <s v="Jesień"/>
    <n v="0.4"/>
    <n v="0"/>
    <n v="10"/>
    <n v="120"/>
    <n v="23150"/>
    <n v="77280"/>
    <n v="54130"/>
    <x v="11"/>
    <n v="120"/>
    <x v="1"/>
  </r>
  <r>
    <d v="2024-12-06T00:00:00"/>
    <s v="Jesień"/>
    <n v="0.4"/>
    <n v="0"/>
    <n v="10"/>
    <n v="120"/>
    <n v="23150"/>
    <n v="77400"/>
    <n v="54250"/>
    <x v="11"/>
    <n v="120"/>
    <x v="1"/>
  </r>
  <r>
    <d v="2024-12-07T00:00:00"/>
    <s v="Jesień"/>
    <n v="0.4"/>
    <n v="0"/>
    <n v="10"/>
    <n v="0"/>
    <n v="23150"/>
    <n v="77400"/>
    <n v="54250"/>
    <x v="11"/>
    <n v="0"/>
    <x v="1"/>
  </r>
  <r>
    <d v="2024-12-08T00:00:00"/>
    <s v="Jesień"/>
    <n v="0.4"/>
    <n v="150"/>
    <n v="10"/>
    <n v="0"/>
    <n v="23300"/>
    <n v="77400"/>
    <n v="54100"/>
    <x v="11"/>
    <n v="-150"/>
    <x v="1"/>
  </r>
  <r>
    <d v="2024-12-09T00:00:00"/>
    <s v="Jesień"/>
    <n v="0.4"/>
    <n v="0"/>
    <n v="10"/>
    <n v="120"/>
    <n v="23300"/>
    <n v="77520"/>
    <n v="54220"/>
    <x v="11"/>
    <n v="120"/>
    <x v="1"/>
  </r>
  <r>
    <d v="2024-12-10T00:00:00"/>
    <s v="Jesień"/>
    <n v="0.4"/>
    <n v="0"/>
    <n v="10"/>
    <n v="120"/>
    <n v="23300"/>
    <n v="77640"/>
    <n v="54340"/>
    <x v="11"/>
    <n v="120"/>
    <x v="1"/>
  </r>
  <r>
    <d v="2024-12-11T00:00:00"/>
    <s v="Jesień"/>
    <n v="0.4"/>
    <n v="0"/>
    <n v="10"/>
    <n v="120"/>
    <n v="23300"/>
    <n v="77760"/>
    <n v="54460"/>
    <x v="11"/>
    <n v="120"/>
    <x v="1"/>
  </r>
  <r>
    <d v="2024-12-12T00:00:00"/>
    <s v="Jesień"/>
    <n v="0.4"/>
    <n v="0"/>
    <n v="10"/>
    <n v="120"/>
    <n v="23300"/>
    <n v="77880"/>
    <n v="54580"/>
    <x v="11"/>
    <n v="120"/>
    <x v="1"/>
  </r>
  <r>
    <d v="2024-12-13T00:00:00"/>
    <s v="Jesień"/>
    <n v="0.4"/>
    <n v="0"/>
    <n v="10"/>
    <n v="120"/>
    <n v="23300"/>
    <n v="78000"/>
    <n v="54700"/>
    <x v="11"/>
    <n v="120"/>
    <x v="1"/>
  </r>
  <r>
    <d v="2024-12-14T00:00:00"/>
    <s v="Jesień"/>
    <n v="0.4"/>
    <n v="0"/>
    <n v="10"/>
    <n v="0"/>
    <n v="23300"/>
    <n v="78000"/>
    <n v="54700"/>
    <x v="11"/>
    <n v="0"/>
    <x v="1"/>
  </r>
  <r>
    <d v="2024-12-15T00:00:00"/>
    <s v="Jesień"/>
    <n v="0.4"/>
    <n v="150"/>
    <n v="10"/>
    <n v="0"/>
    <n v="23450"/>
    <n v="78000"/>
    <n v="54550"/>
    <x v="11"/>
    <n v="-150"/>
    <x v="1"/>
  </r>
  <r>
    <d v="2024-12-16T00:00:00"/>
    <s v="Jesień"/>
    <n v="0.4"/>
    <n v="0"/>
    <n v="10"/>
    <n v="120"/>
    <n v="23450"/>
    <n v="78120"/>
    <n v="54670"/>
    <x v="11"/>
    <n v="120"/>
    <x v="1"/>
  </r>
  <r>
    <d v="2024-12-17T00:00:00"/>
    <s v="Jesień"/>
    <n v="0.4"/>
    <n v="0"/>
    <n v="10"/>
    <n v="120"/>
    <n v="23450"/>
    <n v="78240"/>
    <n v="54790"/>
    <x v="11"/>
    <n v="120"/>
    <x v="1"/>
  </r>
  <r>
    <d v="2024-12-18T00:00:00"/>
    <s v="Jesień"/>
    <n v="0.4"/>
    <n v="0"/>
    <n v="10"/>
    <n v="120"/>
    <n v="23450"/>
    <n v="78360"/>
    <n v="54910"/>
    <x v="11"/>
    <n v="120"/>
    <x v="1"/>
  </r>
  <r>
    <d v="2024-12-19T00:00:00"/>
    <s v="Jesień"/>
    <n v="0.4"/>
    <n v="0"/>
    <n v="10"/>
    <n v="120"/>
    <n v="23450"/>
    <n v="78480"/>
    <n v="55030"/>
    <x v="11"/>
    <n v="120"/>
    <x v="1"/>
  </r>
  <r>
    <d v="2024-12-20T00:00:00"/>
    <s v="Jesień"/>
    <n v="0.4"/>
    <n v="0"/>
    <n v="10"/>
    <n v="120"/>
    <n v="23450"/>
    <n v="78600"/>
    <n v="55150"/>
    <x v="11"/>
    <n v="120"/>
    <x v="1"/>
  </r>
  <r>
    <d v="2024-12-21T00:00:00"/>
    <s v="Zima"/>
    <n v="0.2"/>
    <n v="0"/>
    <n v="10"/>
    <n v="0"/>
    <n v="23450"/>
    <n v="78600"/>
    <n v="55150"/>
    <x v="11"/>
    <n v="0"/>
    <x v="1"/>
  </r>
  <r>
    <d v="2024-12-22T00:00:00"/>
    <s v="Zima"/>
    <n v="0.2"/>
    <n v="150"/>
    <n v="10"/>
    <n v="0"/>
    <n v="23600"/>
    <n v="78600"/>
    <n v="55000"/>
    <x v="11"/>
    <n v="-150"/>
    <x v="1"/>
  </r>
  <r>
    <d v="2024-12-23T00:00:00"/>
    <s v="Zima"/>
    <n v="0.2"/>
    <n v="0"/>
    <n v="10"/>
    <n v="60"/>
    <n v="23600"/>
    <n v="78660"/>
    <n v="55060"/>
    <x v="11"/>
    <n v="60"/>
    <x v="1"/>
  </r>
  <r>
    <d v="2024-12-24T00:00:00"/>
    <s v="Zima"/>
    <n v="0.2"/>
    <n v="0"/>
    <n v="10"/>
    <n v="60"/>
    <n v="23600"/>
    <n v="78720"/>
    <n v="55120"/>
    <x v="11"/>
    <n v="60"/>
    <x v="1"/>
  </r>
  <r>
    <d v="2024-12-25T00:00:00"/>
    <s v="Zima"/>
    <n v="0.2"/>
    <n v="0"/>
    <n v="10"/>
    <n v="60"/>
    <n v="23600"/>
    <n v="78780"/>
    <n v="55180"/>
    <x v="11"/>
    <n v="60"/>
    <x v="1"/>
  </r>
  <r>
    <d v="2024-12-26T00:00:00"/>
    <s v="Zima"/>
    <n v="0.2"/>
    <n v="0"/>
    <n v="10"/>
    <n v="60"/>
    <n v="23600"/>
    <n v="78840"/>
    <n v="55240"/>
    <x v="11"/>
    <n v="60"/>
    <x v="1"/>
  </r>
  <r>
    <d v="2024-12-27T00:00:00"/>
    <s v="Zima"/>
    <n v="0.2"/>
    <n v="0"/>
    <n v="10"/>
    <n v="60"/>
    <n v="23600"/>
    <n v="78900"/>
    <n v="55300"/>
    <x v="11"/>
    <n v="60"/>
    <x v="1"/>
  </r>
  <r>
    <d v="2024-12-28T00:00:00"/>
    <s v="Zima"/>
    <n v="0.2"/>
    <n v="0"/>
    <n v="10"/>
    <n v="0"/>
    <n v="23600"/>
    <n v="78900"/>
    <n v="55300"/>
    <x v="11"/>
    <n v="0"/>
    <x v="1"/>
  </r>
  <r>
    <d v="2024-12-29T00:00:00"/>
    <s v="Zima"/>
    <n v="0.2"/>
    <n v="150"/>
    <n v="10"/>
    <n v="0"/>
    <n v="23750"/>
    <n v="78900"/>
    <n v="55150"/>
    <x v="11"/>
    <n v="-150"/>
    <x v="1"/>
  </r>
  <r>
    <d v="2024-12-30T00:00:00"/>
    <s v="Zima"/>
    <n v="0.2"/>
    <n v="0"/>
    <n v="10"/>
    <n v="60"/>
    <n v="23750"/>
    <n v="78960"/>
    <n v="55210"/>
    <x v="11"/>
    <n v="60"/>
    <x v="1"/>
  </r>
  <r>
    <d v="2024-12-31T00:00:00"/>
    <s v="Zima"/>
    <n v="0.2"/>
    <n v="0"/>
    <n v="10"/>
    <n v="60"/>
    <n v="23750"/>
    <n v="79020"/>
    <n v="55270"/>
    <x v="11"/>
    <n v="6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70C4BE-401E-40A1-B61E-40BBDB28AC69}" name="Tabela przestawna1" cacheId="0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4" rowHeaderCaption="Miesiąc">
  <location ref="A3:B16" firstHeaderRow="1" firstDataRow="1" firstDataCol="1" rowPageCount="1" colPageCount="1"/>
  <pivotFields count="12">
    <pivotField numFmtId="164" showAll="0"/>
    <pivotField showAll="0"/>
    <pivotField numFmtId="9" showAll="0"/>
    <pivotField numFmtId="165" showAll="0"/>
    <pivotField numFmtId="2" showAll="0"/>
    <pivotField numFmtId="165" showAll="0"/>
    <pivotField numFmtId="165" showAll="0"/>
    <pivotField numFmtId="2" showAll="0"/>
    <pivotField numFmtId="165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44" showAll="0"/>
    <pivotField axis="axisPage" showAll="0">
      <items count="3">
        <item x="0"/>
        <item x="1"/>
        <item t="default"/>
      </items>
    </pivotField>
  </pivotFields>
  <rowFields count="1">
    <field x="9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11" item="0" hier="-1"/>
  </pageFields>
  <dataFields count="1">
    <dataField name="Suma z Dochód" fld="1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13B500-6EF6-43E9-A5A7-44FC06F6F947}" name="Tabela1" displayName="Tabela1" ref="A1:R733" totalsRowCount="1" dataDxfId="35">
  <autoFilter ref="A1:R732" xr:uid="{DE13B500-6EF6-43E9-A5A7-44FC06F6F947}"/>
  <tableColumns count="18">
    <tableColumn id="1" xr3:uid="{E5F2A621-A2C2-4E51-B396-9D66D7F46CEB}" name="Dzień" dataDxfId="33" totalsRowDxfId="15"/>
    <tableColumn id="2" xr3:uid="{4143C37D-AD3D-4410-899E-65D3ACA5FB67}" name="Pora roku" dataDxfId="32" totalsRowDxfId="14"/>
    <tableColumn id="11" xr3:uid="{FF90C5B0-EA6E-4B8B-B1CE-AC3BEF191E01}" name="Miesiąc" dataDxfId="21" totalsRowDxfId="13">
      <calculatedColumnFormula>VLOOKUP(MONTH(Tabela1[[#This Row],[Dzień]]),Tabela3[],2,TRUE)</calculatedColumnFormula>
    </tableColumn>
    <tableColumn id="10" xr3:uid="{72C689A0-989A-425C-932F-6191D6C69ABA}" name="Rok" dataDxfId="20" totalsRowDxfId="12">
      <calculatedColumnFormula>YEAR(Tabela1[[#This Row],[Dzień]])</calculatedColumnFormula>
    </tableColumn>
    <tableColumn id="3" xr3:uid="{20CF775A-A2CB-4E44-8215-B1C5E8473E36}" name="Popyt" dataDxfId="31" totalsRowDxfId="11" dataCellStyle="Procentowy">
      <calculatedColumnFormula>VLOOKUP(Tabela1[[#This Row],[Pora roku]],TabelaPopyt[],2,FALSE)</calculatedColumnFormula>
    </tableColumn>
    <tableColumn id="5" xr3:uid="{9CE4F6D8-02C7-403D-8F59-660CF975772A}" name="Liczba Rowerów" dataDxfId="30" totalsRowDxfId="10"/>
    <tableColumn id="6" xr3:uid="{2F37971C-10DC-47CD-9DBB-BE9716CFA4D7}" name="Przychód" dataDxfId="29" totalsRowDxfId="9">
      <calculatedColumnFormula>IF(AND(WEEKDAY(Tabela1[[#This Row],[Dzień]])&lt;=6,WEEKDAY(Tabela1[[#This Row],[Dzień]])&gt;=2),ROUNDDOWN(Tabela1[[#This Row],[Popyt]]*Tabela1[[#This Row],[Liczba Rowerów]],0)*30,0)</calculatedColumnFormula>
    </tableColumn>
    <tableColumn id="4" xr3:uid="{F1546BAF-8AB1-4A06-9F7A-204F6003C804}" name="Koszt Serwisu" dataDxfId="19" totalsRowDxfId="8">
      <calculatedColumnFormula>IF(WEEKDAY(Tabela1[[#This Row],[Dzień]])=1,Tabela1[[#This Row],[Liczba Rowerów]]*15,0)</calculatedColumnFormula>
    </tableColumn>
    <tableColumn id="12" xr3:uid="{3132360E-6262-41AE-8151-455DBF374724}" name="Dochód" dataDxfId="18" totalsRowDxfId="7">
      <calculatedColumnFormula>Tabela1[[#This Row],[Przychód]]-Tabela1[[#This Row],[Koszt Serwisu]]</calculatedColumnFormula>
    </tableColumn>
    <tableColumn id="8" xr3:uid="{2BD459AE-B83B-4B9A-9725-937D6A7FA527}" name="Łączny przychód" dataDxfId="28" totalsRowDxfId="6"/>
    <tableColumn id="7" xr3:uid="{63F70DFA-4EAE-4128-A0A5-2DEE1B2F620D}" name="Łączny Koszt" dataDxfId="17" totalsRowDxfId="5"/>
    <tableColumn id="9" xr3:uid="{08D7EB9A-3D56-4454-96F8-54785837BEA8}" name="Łączny dochód" dataDxfId="27" totalsRowDxfId="4">
      <calculatedColumnFormula>Tabela1[[#This Row],[Łączny przychód]]-Tabela1[[#This Row],[Łączny Koszt]]</calculatedColumnFormula>
    </tableColumn>
    <tableColumn id="13" xr3:uid="{ACB0C7A8-D508-4734-91CB-D0476674F239}" name="Testowany przychód" totalsRowFunction="custom" dataDxfId="26" totalsRowDxfId="3">
      <calculatedColumnFormula>IF(AND(WEEKDAY(Tabela1[[#This Row],[Dzień]])&lt;=6,WEEKDAY(Tabela1[[#This Row],[Dzień]])&gt;=2),ROUNDDOWN(Tabela1[[#This Row],[Popyt]]*Tabela1[[#This Row],[Liczba Rowerów]],0)*E$734,0)</calculatedColumnFormula>
      <totalsRowFormula>SUM(Tabela1[Testowany dochód])</totalsRowFormula>
    </tableColumn>
    <tableColumn id="14" xr3:uid="{01E73624-4CC6-493F-B934-6AC6B9CDDB43}" name="Testowany dochód" dataDxfId="25" totalsRowDxfId="2"/>
    <tableColumn id="17" xr3:uid="{3007E13B-DA08-4E87-9AA8-D7077A3C3E15}" name="Nowa liczba rowerów" dataDxfId="24">
      <calculatedColumnFormula>IF(P1 &lt;&gt; 0, O1 + 3, O1)</calculatedColumnFormula>
    </tableColumn>
    <tableColumn id="16" xr3:uid="{1F403AC0-28FD-4C77-9E6A-F61A1ABCE54B}" name="Koszt kupionych rowerów" dataDxfId="16">
      <calculatedColumnFormula>IF(AND(C2 &lt;&gt; C3,L1&gt;=2400),2400,0)</calculatedColumnFormula>
    </tableColumn>
    <tableColumn id="18" xr3:uid="{AA7AEF59-607C-4B4A-B433-366EDCCAA1D8}" name="Przychód z dodatkowymi rowerami" totalsRowFunction="custom" dataDxfId="23" totalsRowDxfId="1">
      <calculatedColumnFormula>IF(AND(WEEKDAY(Tabela1[[#This Row],[Dzień]])&lt;=6,WEEKDAY(Tabela1[[#This Row],[Dzień]])&gt;=2),ROUNDDOWN(Tabela1[[#This Row],[Popyt]]*Tabela1[[#This Row],[Nowa liczba rowerów]],0)*30,0)</calculatedColumnFormula>
      <totalsRowFormula>SUM(Tabela1[Przychód z dodatkowymi rowerami])</totalsRowFormula>
    </tableColumn>
    <tableColumn id="19" xr3:uid="{AB760FD3-D776-4B1E-A7A4-218CB74988A8}" name="Koszty z dodatkowymi rowerami" totalsRowFunction="custom" dataDxfId="22" totalsRowDxfId="0">
      <calculatedColumnFormula>IF(WEEKDAY(Tabela1[[#This Row],[Dzień]])=1,Tabela1[[#This Row],[Nowa liczba rowerów]]*15,0) + Tabela1[[#This Row],[Koszt kupionych rowerów]]</calculatedColumnFormula>
      <totalsRowFormula>SUM(Tabela1[Koszty z dodatkowymi rowerami])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2A057F-4FEA-4887-8441-7B2AAEABEA4C}" name="TabelaPopyt" displayName="TabelaPopyt" ref="A1:B5" totalsRowShown="0">
  <autoFilter ref="A1:B5" xr:uid="{0D2A057F-4FEA-4887-8441-7B2AAEABEA4C}"/>
  <tableColumns count="2">
    <tableColumn id="1" xr3:uid="{6FF79B70-031E-4CC1-8E6E-DE5C8F1FE333}" name="Pora roku"/>
    <tableColumn id="2" xr3:uid="{F2CEF97F-450A-4DBB-9F0E-E6B06E27AF69}" name="Popyt" dataDxfId="34" dataCellStyle="Procentow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DAD1369-A129-4919-B9C7-C0186BC67674}" name="Tabela3" displayName="Tabela3" ref="A7:B19" totalsRowShown="0">
  <autoFilter ref="A7:B19" xr:uid="{EDAD1369-A129-4919-B9C7-C0186BC67674}"/>
  <tableColumns count="2">
    <tableColumn id="1" xr3:uid="{90F7142B-CE2B-49BD-A1A7-8BC3701542C6}" name="Miesiąc"/>
    <tableColumn id="2" xr3:uid="{B66FBB1D-01F0-41CD-B488-ECD6CBF73CBB}" name="Nazw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563BD-B277-47D1-BC5F-BA5EAB29B0FA}">
  <dimension ref="A1:S734"/>
  <sheetViews>
    <sheetView tabSelected="1" topLeftCell="A703" workbookViewId="0">
      <selection activeCell="A734" sqref="A734"/>
    </sheetView>
  </sheetViews>
  <sheetFormatPr defaultRowHeight="15" x14ac:dyDescent="0.25"/>
  <cols>
    <col min="1" max="1" width="31.140625" bestFit="1" customWidth="1"/>
    <col min="2" max="2" width="11.7109375" bestFit="1" customWidth="1"/>
    <col min="3" max="3" width="11.140625" bestFit="1" customWidth="1"/>
    <col min="4" max="4" width="6.5703125" bestFit="1" customWidth="1"/>
    <col min="5" max="5" width="8.42578125" bestFit="1" customWidth="1"/>
    <col min="6" max="6" width="17.5703125" bestFit="1" customWidth="1"/>
    <col min="7" max="7" width="11.28515625" bestFit="1" customWidth="1"/>
    <col min="8" max="8" width="15.5703125" style="3" bestFit="1" customWidth="1"/>
    <col min="9" max="9" width="11.28515625" bestFit="1" customWidth="1"/>
    <col min="10" max="10" width="17.5703125" bestFit="1" customWidth="1"/>
    <col min="11" max="11" width="14.140625" style="3" bestFit="1" customWidth="1"/>
    <col min="12" max="12" width="16.140625" bestFit="1" customWidth="1"/>
    <col min="13" max="13" width="23" bestFit="1" customWidth="1"/>
    <col min="14" max="14" width="21.5703125" bestFit="1" customWidth="1"/>
    <col min="15" max="15" width="11.28515625" bestFit="1" customWidth="1"/>
    <col min="16" max="16" width="12.42578125" bestFit="1" customWidth="1"/>
    <col min="17" max="17" width="15.5703125" bestFit="1" customWidth="1"/>
    <col min="18" max="18" width="32.5703125" style="4" bestFit="1" customWidth="1"/>
    <col min="19" max="19" width="29" style="7" customWidth="1"/>
    <col min="20" max="20" width="20.7109375" bestFit="1" customWidth="1"/>
    <col min="21" max="21" width="18.28515625" customWidth="1"/>
    <col min="22" max="22" width="14.5703125" customWidth="1"/>
    <col min="23" max="23" width="17.5703125" customWidth="1"/>
    <col min="24" max="24" width="17.85546875" customWidth="1"/>
  </cols>
  <sheetData>
    <row r="1" spans="1:19" ht="45" x14ac:dyDescent="0.25">
      <c r="A1" t="s">
        <v>0</v>
      </c>
      <c r="B1" t="s">
        <v>1</v>
      </c>
      <c r="C1" t="s">
        <v>25</v>
      </c>
      <c r="D1" s="4" t="s">
        <v>30</v>
      </c>
      <c r="E1" t="s">
        <v>6</v>
      </c>
      <c r="F1" t="s">
        <v>7</v>
      </c>
      <c r="G1" s="3" t="s">
        <v>9</v>
      </c>
      <c r="H1" t="s">
        <v>8</v>
      </c>
      <c r="I1" t="s">
        <v>28</v>
      </c>
      <c r="J1" t="s">
        <v>11</v>
      </c>
      <c r="K1" s="3" t="s">
        <v>10</v>
      </c>
      <c r="L1" t="s">
        <v>12</v>
      </c>
      <c r="M1" s="7" t="s">
        <v>37</v>
      </c>
      <c r="N1" s="7" t="s">
        <v>36</v>
      </c>
      <c r="O1" s="9" t="s">
        <v>33</v>
      </c>
      <c r="P1" s="9" t="s">
        <v>32</v>
      </c>
      <c r="Q1" s="9" t="s">
        <v>34</v>
      </c>
      <c r="R1" t="s">
        <v>35</v>
      </c>
      <c r="S1"/>
    </row>
    <row r="2" spans="1:19" x14ac:dyDescent="0.25">
      <c r="A2" s="1">
        <v>44927</v>
      </c>
      <c r="B2" s="1" t="s">
        <v>2</v>
      </c>
      <c r="C2" s="4" t="str">
        <f>VLOOKUP(MONTH(Tabela1[[#This Row],[Dzień]]),Tabela3[],2,TRUE)</f>
        <v>Styczeń</v>
      </c>
      <c r="D2" s="4">
        <f>YEAR(Tabela1[[#This Row],[Dzień]])</f>
        <v>2023</v>
      </c>
      <c r="E2" s="2">
        <f>VLOOKUP(Tabela1[[#This Row],[Pora roku]],TabelaPopyt[],2,FALSE)</f>
        <v>0.2</v>
      </c>
      <c r="F2" s="3">
        <v>10</v>
      </c>
      <c r="G2" s="7">
        <f>IF(AND(WEEKDAY(Tabela1[[#This Row],[Dzień]])&lt;=6,WEEKDAY(Tabela1[[#This Row],[Dzień]])&gt;=2),ROUNDDOWN(Tabela1[[#This Row],[Popyt]]*Tabela1[[#This Row],[Liczba Rowerów]],0)*30,0)</f>
        <v>0</v>
      </c>
      <c r="H2" s="7">
        <f>IF(WEEKDAY(Tabela1[[#This Row],[Dzień]])=1,Tabela1[[#This Row],[Liczba Rowerów]]*15,0)</f>
        <v>150</v>
      </c>
      <c r="I2" s="7">
        <v>-8150</v>
      </c>
      <c r="J2" s="7">
        <v>0</v>
      </c>
      <c r="K2" s="7">
        <v>8150</v>
      </c>
      <c r="L2" s="7">
        <f>Tabela1[[#This Row],[Łączny przychód]]-Tabela1[[#This Row],[Łączny Koszt]]</f>
        <v>-8150</v>
      </c>
      <c r="M2" s="7">
        <f>IF(AND(WEEKDAY(Tabela1[[#This Row],[Dzień]])&lt;=6,WEEKDAY(Tabela1[[#This Row],[Dzień]])&gt;=2),ROUNDDOWN(Tabela1[[#This Row],[Popyt]]*Tabela1[[#This Row],[Liczba Rowerów]],0)*E$734,0)</f>
        <v>0</v>
      </c>
      <c r="N2" s="7">
        <v>-8150</v>
      </c>
      <c r="O2" s="4">
        <v>10</v>
      </c>
      <c r="P2" s="4">
        <f>IF(AND(C2 &lt;&gt; C3,L1&gt;=2400),2400,0)</f>
        <v>0</v>
      </c>
      <c r="Q2" s="7">
        <f>IF(AND(WEEKDAY(Tabela1[[#This Row],[Dzień]])&lt;=6,WEEKDAY(Tabela1[[#This Row],[Dzień]])&gt;=2),ROUNDDOWN(Tabela1[[#This Row],[Popyt]]*Tabela1[[#This Row],[Nowa liczba rowerów]],0)*30,0)</f>
        <v>0</v>
      </c>
      <c r="R2" s="7">
        <v>8150</v>
      </c>
      <c r="S2"/>
    </row>
    <row r="3" spans="1:19" x14ac:dyDescent="0.25">
      <c r="A3" s="1">
        <v>44928</v>
      </c>
      <c r="B3" s="1" t="s">
        <v>2</v>
      </c>
      <c r="C3" s="4" t="str">
        <f>VLOOKUP(MONTH(Tabela1[[#This Row],[Dzień]]),Tabela3[],2,TRUE)</f>
        <v>Styczeń</v>
      </c>
      <c r="D3" s="4">
        <f>YEAR(Tabela1[[#This Row],[Dzień]])</f>
        <v>2023</v>
      </c>
      <c r="E3" s="2">
        <f>VLOOKUP(Tabela1[[#This Row],[Pora roku]],TabelaPopyt[],2,FALSE)</f>
        <v>0.2</v>
      </c>
      <c r="F3" s="3">
        <v>10</v>
      </c>
      <c r="G3" s="7">
        <f>IF(AND(WEEKDAY(Tabela1[[#This Row],[Dzień]])&lt;=6,WEEKDAY(Tabela1[[#This Row],[Dzień]])&gt;=2),ROUNDDOWN(Tabela1[[#This Row],[Popyt]]*Tabela1[[#This Row],[Liczba Rowerów]],0)*30,0)</f>
        <v>60</v>
      </c>
      <c r="H3" s="7">
        <f>IF(WEEKDAY(Tabela1[[#This Row],[Dzień]])=1,Tabela1[[#This Row],[Liczba Rowerów]]*15,0)</f>
        <v>0</v>
      </c>
      <c r="I3" s="7">
        <f>Tabela1[[#This Row],[Przychód]]-Tabela1[[#This Row],[Koszt Serwisu]]</f>
        <v>60</v>
      </c>
      <c r="J3" s="7">
        <f>J2+Tabela1[[#This Row],[Przychód]]</f>
        <v>60</v>
      </c>
      <c r="K3" s="7">
        <f>K2+Tabela1[[#This Row],[Koszt Serwisu]]</f>
        <v>8150</v>
      </c>
      <c r="L3" s="7">
        <f>Tabela1[[#This Row],[Łączny przychód]]-Tabela1[[#This Row],[Łączny Koszt]]</f>
        <v>-8090</v>
      </c>
      <c r="M3" s="7">
        <f>IF(AND(WEEKDAY(Tabela1[[#This Row],[Dzień]])&lt;=6,WEEKDAY(Tabela1[[#This Row],[Dzień]])&gt;=2),ROUNDDOWN(Tabela1[[#This Row],[Popyt]]*Tabela1[[#This Row],[Liczba Rowerów]],0)*E$734,0)</f>
        <v>132</v>
      </c>
      <c r="N3" s="7">
        <f>Tabela1[[#This Row],[Testowany przychód]]-Tabela1[[#This Row],[Koszt Serwisu]]</f>
        <v>132</v>
      </c>
      <c r="O3" s="4">
        <f>IF(P2 &lt;&gt; 0, O2 + 3, O2)</f>
        <v>10</v>
      </c>
      <c r="P3" s="4">
        <f>IF(AND(C3 &lt;&gt; C4,L2&gt;=2400),2400,0)</f>
        <v>0</v>
      </c>
      <c r="Q3" s="7">
        <f>IF(AND(WEEKDAY(Tabela1[[#This Row],[Dzień]])&lt;=6,WEEKDAY(Tabela1[[#This Row],[Dzień]])&gt;=2),ROUNDDOWN(Tabela1[[#This Row],[Popyt]]*Tabela1[[#This Row],[Nowa liczba rowerów]],0)*30,0)</f>
        <v>60</v>
      </c>
      <c r="R3" s="7">
        <f>IF(WEEKDAY(Tabela1[[#This Row],[Dzień]])=1,Tabela1[[#This Row],[Nowa liczba rowerów]]*15,0) + Tabela1[[#This Row],[Koszt kupionych rowerów]]</f>
        <v>0</v>
      </c>
      <c r="S3"/>
    </row>
    <row r="4" spans="1:19" x14ac:dyDescent="0.25">
      <c r="A4" s="1">
        <v>44929</v>
      </c>
      <c r="B4" s="1" t="s">
        <v>2</v>
      </c>
      <c r="C4" s="4" t="str">
        <f>VLOOKUP(MONTH(Tabela1[[#This Row],[Dzień]]),Tabela3[],2,TRUE)</f>
        <v>Styczeń</v>
      </c>
      <c r="D4" s="4">
        <f>YEAR(Tabela1[[#This Row],[Dzień]])</f>
        <v>2023</v>
      </c>
      <c r="E4" s="2">
        <f>VLOOKUP(Tabela1[[#This Row],[Pora roku]],TabelaPopyt[],2,FALSE)</f>
        <v>0.2</v>
      </c>
      <c r="F4" s="3">
        <v>10</v>
      </c>
      <c r="G4" s="7">
        <f>IF(AND(WEEKDAY(Tabela1[[#This Row],[Dzień]])&lt;=6,WEEKDAY(Tabela1[[#This Row],[Dzień]])&gt;=2),ROUNDDOWN(Tabela1[[#This Row],[Popyt]]*Tabela1[[#This Row],[Liczba Rowerów]],0)*30,0)</f>
        <v>60</v>
      </c>
      <c r="H4" s="7">
        <f>IF(WEEKDAY(Tabela1[[#This Row],[Dzień]])=1,Tabela1[[#This Row],[Liczba Rowerów]]*15,0)</f>
        <v>0</v>
      </c>
      <c r="I4" s="7">
        <f>Tabela1[[#This Row],[Przychód]]-Tabela1[[#This Row],[Koszt Serwisu]]</f>
        <v>60</v>
      </c>
      <c r="J4" s="7">
        <f>J3+Tabela1[[#This Row],[Przychód]]</f>
        <v>120</v>
      </c>
      <c r="K4" s="7">
        <f>K3+Tabela1[[#This Row],[Koszt Serwisu]]</f>
        <v>8150</v>
      </c>
      <c r="L4" s="7">
        <f>Tabela1[[#This Row],[Łączny przychód]]-Tabela1[[#This Row],[Łączny Koszt]]</f>
        <v>-8030</v>
      </c>
      <c r="M4" s="7">
        <f>IF(AND(WEEKDAY(Tabela1[[#This Row],[Dzień]])&lt;=6,WEEKDAY(Tabela1[[#This Row],[Dzień]])&gt;=2),ROUNDDOWN(Tabela1[[#This Row],[Popyt]]*Tabela1[[#This Row],[Liczba Rowerów]],0)*E$734,0)</f>
        <v>132</v>
      </c>
      <c r="N4" s="7">
        <f>Tabela1[[#This Row],[Testowany przychód]]-Tabela1[[#This Row],[Koszt Serwisu]]</f>
        <v>132</v>
      </c>
      <c r="O4" s="4">
        <f>IF(P3 &lt;&gt; 0, O3 + 3, O3)</f>
        <v>10</v>
      </c>
      <c r="P4" s="4">
        <f>IF(AND(C4 &lt;&gt; C5,L3&gt;=2400),2400,0)</f>
        <v>0</v>
      </c>
      <c r="Q4" s="7">
        <f>IF(AND(WEEKDAY(Tabela1[[#This Row],[Dzień]])&lt;=6,WEEKDAY(Tabela1[[#This Row],[Dzień]])&gt;=2),ROUNDDOWN(Tabela1[[#This Row],[Popyt]]*Tabela1[[#This Row],[Nowa liczba rowerów]],0)*30,0)</f>
        <v>60</v>
      </c>
      <c r="R4" s="7">
        <f>IF(WEEKDAY(Tabela1[[#This Row],[Dzień]])=1,Tabela1[[#This Row],[Nowa liczba rowerów]]*15,0) + Tabela1[[#This Row],[Koszt kupionych rowerów]]</f>
        <v>0</v>
      </c>
      <c r="S4"/>
    </row>
    <row r="5" spans="1:19" x14ac:dyDescent="0.25">
      <c r="A5" s="1">
        <v>44930</v>
      </c>
      <c r="B5" s="1" t="s">
        <v>2</v>
      </c>
      <c r="C5" s="4" t="str">
        <f>VLOOKUP(MONTH(Tabela1[[#This Row],[Dzień]]),Tabela3[],2,TRUE)</f>
        <v>Styczeń</v>
      </c>
      <c r="D5" s="4">
        <f>YEAR(Tabela1[[#This Row],[Dzień]])</f>
        <v>2023</v>
      </c>
      <c r="E5" s="2">
        <f>VLOOKUP(Tabela1[[#This Row],[Pora roku]],TabelaPopyt[],2,FALSE)</f>
        <v>0.2</v>
      </c>
      <c r="F5" s="3">
        <v>10</v>
      </c>
      <c r="G5" s="7">
        <f>IF(AND(WEEKDAY(Tabela1[[#This Row],[Dzień]])&lt;=6,WEEKDAY(Tabela1[[#This Row],[Dzień]])&gt;=2),ROUNDDOWN(Tabela1[[#This Row],[Popyt]]*Tabela1[[#This Row],[Liczba Rowerów]],0)*30,0)</f>
        <v>60</v>
      </c>
      <c r="H5" s="7">
        <f>IF(WEEKDAY(Tabela1[[#This Row],[Dzień]])=1,Tabela1[[#This Row],[Liczba Rowerów]]*15,0)</f>
        <v>0</v>
      </c>
      <c r="I5" s="7">
        <f>Tabela1[[#This Row],[Przychód]]-Tabela1[[#This Row],[Koszt Serwisu]]</f>
        <v>60</v>
      </c>
      <c r="J5" s="7">
        <f>J4+Tabela1[[#This Row],[Przychód]]</f>
        <v>180</v>
      </c>
      <c r="K5" s="7">
        <f>K4+Tabela1[[#This Row],[Koszt Serwisu]]</f>
        <v>8150</v>
      </c>
      <c r="L5" s="7">
        <f>Tabela1[[#This Row],[Łączny przychód]]-Tabela1[[#This Row],[Łączny Koszt]]</f>
        <v>-7970</v>
      </c>
      <c r="M5" s="7">
        <f>IF(AND(WEEKDAY(Tabela1[[#This Row],[Dzień]])&lt;=6,WEEKDAY(Tabela1[[#This Row],[Dzień]])&gt;=2),ROUNDDOWN(Tabela1[[#This Row],[Popyt]]*Tabela1[[#This Row],[Liczba Rowerów]],0)*E$734,0)</f>
        <v>132</v>
      </c>
      <c r="N5" s="7">
        <f>Tabela1[[#This Row],[Testowany przychód]]-Tabela1[[#This Row],[Koszt Serwisu]]</f>
        <v>132</v>
      </c>
      <c r="O5" s="4">
        <f>IF(P4 &lt;&gt; 0, O4 + 3, O4)</f>
        <v>10</v>
      </c>
      <c r="P5" s="4">
        <f>IF(AND(C5 &lt;&gt; C6,L4&gt;=2400),2400,0)</f>
        <v>0</v>
      </c>
      <c r="Q5" s="7">
        <f>IF(AND(WEEKDAY(Tabela1[[#This Row],[Dzień]])&lt;=6,WEEKDAY(Tabela1[[#This Row],[Dzień]])&gt;=2),ROUNDDOWN(Tabela1[[#This Row],[Popyt]]*Tabela1[[#This Row],[Nowa liczba rowerów]],0)*30,0)</f>
        <v>60</v>
      </c>
      <c r="R5" s="7">
        <f>IF(WEEKDAY(Tabela1[[#This Row],[Dzień]])=1,Tabela1[[#This Row],[Nowa liczba rowerów]]*15,0) + Tabela1[[#This Row],[Koszt kupionych rowerów]]</f>
        <v>0</v>
      </c>
      <c r="S5"/>
    </row>
    <row r="6" spans="1:19" x14ac:dyDescent="0.25">
      <c r="A6" s="1">
        <v>44931</v>
      </c>
      <c r="B6" s="1" t="s">
        <v>2</v>
      </c>
      <c r="C6" s="4" t="str">
        <f>VLOOKUP(MONTH(Tabela1[[#This Row],[Dzień]]),Tabela3[],2,TRUE)</f>
        <v>Styczeń</v>
      </c>
      <c r="D6" s="4">
        <f>YEAR(Tabela1[[#This Row],[Dzień]])</f>
        <v>2023</v>
      </c>
      <c r="E6" s="2">
        <f>VLOOKUP(Tabela1[[#This Row],[Pora roku]],TabelaPopyt[],2,FALSE)</f>
        <v>0.2</v>
      </c>
      <c r="F6" s="3">
        <v>10</v>
      </c>
      <c r="G6" s="7">
        <f>IF(AND(WEEKDAY(Tabela1[[#This Row],[Dzień]])&lt;=6,WEEKDAY(Tabela1[[#This Row],[Dzień]])&gt;=2),ROUNDDOWN(Tabela1[[#This Row],[Popyt]]*Tabela1[[#This Row],[Liczba Rowerów]],0)*30,0)</f>
        <v>60</v>
      </c>
      <c r="H6" s="7">
        <f>IF(WEEKDAY(Tabela1[[#This Row],[Dzień]])=1,Tabela1[[#This Row],[Liczba Rowerów]]*15,0)</f>
        <v>0</v>
      </c>
      <c r="I6" s="7">
        <f>Tabela1[[#This Row],[Przychód]]-Tabela1[[#This Row],[Koszt Serwisu]]</f>
        <v>60</v>
      </c>
      <c r="J6" s="7">
        <f>J5+Tabela1[[#This Row],[Przychód]]</f>
        <v>240</v>
      </c>
      <c r="K6" s="7">
        <f>K5+Tabela1[[#This Row],[Koszt Serwisu]]</f>
        <v>8150</v>
      </c>
      <c r="L6" s="7">
        <f>Tabela1[[#This Row],[Łączny przychód]]-Tabela1[[#This Row],[Łączny Koszt]]</f>
        <v>-7910</v>
      </c>
      <c r="M6" s="7">
        <f>IF(AND(WEEKDAY(Tabela1[[#This Row],[Dzień]])&lt;=6,WEEKDAY(Tabela1[[#This Row],[Dzień]])&gt;=2),ROUNDDOWN(Tabela1[[#This Row],[Popyt]]*Tabela1[[#This Row],[Liczba Rowerów]],0)*E$734,0)</f>
        <v>132</v>
      </c>
      <c r="N6" s="7">
        <f>Tabela1[[#This Row],[Testowany przychód]]-Tabela1[[#This Row],[Koszt Serwisu]]</f>
        <v>132</v>
      </c>
      <c r="O6" s="4">
        <f>IF(P5 &lt;&gt; 0, O5 + 3, O5)</f>
        <v>10</v>
      </c>
      <c r="P6" s="4">
        <f>IF(AND(C6 &lt;&gt; C7,L5&gt;=2400),2400,0)</f>
        <v>0</v>
      </c>
      <c r="Q6" s="7">
        <f>IF(AND(WEEKDAY(Tabela1[[#This Row],[Dzień]])&lt;=6,WEEKDAY(Tabela1[[#This Row],[Dzień]])&gt;=2),ROUNDDOWN(Tabela1[[#This Row],[Popyt]]*Tabela1[[#This Row],[Nowa liczba rowerów]],0)*30,0)</f>
        <v>60</v>
      </c>
      <c r="R6" s="7">
        <f>IF(WEEKDAY(Tabela1[[#This Row],[Dzień]])=1,Tabela1[[#This Row],[Nowa liczba rowerów]]*15,0) + Tabela1[[#This Row],[Koszt kupionych rowerów]]</f>
        <v>0</v>
      </c>
      <c r="S6"/>
    </row>
    <row r="7" spans="1:19" x14ac:dyDescent="0.25">
      <c r="A7" s="1">
        <v>44932</v>
      </c>
      <c r="B7" s="1" t="s">
        <v>2</v>
      </c>
      <c r="C7" s="4" t="str">
        <f>VLOOKUP(MONTH(Tabela1[[#This Row],[Dzień]]),Tabela3[],2,TRUE)</f>
        <v>Styczeń</v>
      </c>
      <c r="D7" s="4">
        <f>YEAR(Tabela1[[#This Row],[Dzień]])</f>
        <v>2023</v>
      </c>
      <c r="E7" s="2">
        <f>VLOOKUP(Tabela1[[#This Row],[Pora roku]],TabelaPopyt[],2,FALSE)</f>
        <v>0.2</v>
      </c>
      <c r="F7" s="3">
        <v>10</v>
      </c>
      <c r="G7" s="7">
        <f>IF(AND(WEEKDAY(Tabela1[[#This Row],[Dzień]])&lt;=6,WEEKDAY(Tabela1[[#This Row],[Dzień]])&gt;=2),ROUNDDOWN(Tabela1[[#This Row],[Popyt]]*Tabela1[[#This Row],[Liczba Rowerów]],0)*30,0)</f>
        <v>60</v>
      </c>
      <c r="H7" s="7">
        <f>IF(WEEKDAY(Tabela1[[#This Row],[Dzień]])=1,Tabela1[[#This Row],[Liczba Rowerów]]*15,0)</f>
        <v>0</v>
      </c>
      <c r="I7" s="7">
        <f>Tabela1[[#This Row],[Przychód]]-Tabela1[[#This Row],[Koszt Serwisu]]</f>
        <v>60</v>
      </c>
      <c r="J7" s="7">
        <f>J6+Tabela1[[#This Row],[Przychód]]</f>
        <v>300</v>
      </c>
      <c r="K7" s="7">
        <f>K6+Tabela1[[#This Row],[Koszt Serwisu]]</f>
        <v>8150</v>
      </c>
      <c r="L7" s="7">
        <f>Tabela1[[#This Row],[Łączny przychód]]-Tabela1[[#This Row],[Łączny Koszt]]</f>
        <v>-7850</v>
      </c>
      <c r="M7" s="7">
        <f>IF(AND(WEEKDAY(Tabela1[[#This Row],[Dzień]])&lt;=6,WEEKDAY(Tabela1[[#This Row],[Dzień]])&gt;=2),ROUNDDOWN(Tabela1[[#This Row],[Popyt]]*Tabela1[[#This Row],[Liczba Rowerów]],0)*E$734,0)</f>
        <v>132</v>
      </c>
      <c r="N7" s="7">
        <f>Tabela1[[#This Row],[Testowany przychód]]-Tabela1[[#This Row],[Koszt Serwisu]]</f>
        <v>132</v>
      </c>
      <c r="O7" s="4">
        <f>IF(P6 &lt;&gt; 0, O6 + 3, O6)</f>
        <v>10</v>
      </c>
      <c r="P7" s="4">
        <f>IF(AND(C7 &lt;&gt; C8,L6&gt;=2400),2400,0)</f>
        <v>0</v>
      </c>
      <c r="Q7" s="7">
        <f>IF(AND(WEEKDAY(Tabela1[[#This Row],[Dzień]])&lt;=6,WEEKDAY(Tabela1[[#This Row],[Dzień]])&gt;=2),ROUNDDOWN(Tabela1[[#This Row],[Popyt]]*Tabela1[[#This Row],[Nowa liczba rowerów]],0)*30,0)</f>
        <v>60</v>
      </c>
      <c r="R7" s="7">
        <f>IF(WEEKDAY(Tabela1[[#This Row],[Dzień]])=1,Tabela1[[#This Row],[Nowa liczba rowerów]]*15,0) + Tabela1[[#This Row],[Koszt kupionych rowerów]]</f>
        <v>0</v>
      </c>
      <c r="S7"/>
    </row>
    <row r="8" spans="1:19" x14ac:dyDescent="0.25">
      <c r="A8" s="1">
        <v>44933</v>
      </c>
      <c r="B8" s="1" t="s">
        <v>2</v>
      </c>
      <c r="C8" s="4" t="str">
        <f>VLOOKUP(MONTH(Tabela1[[#This Row],[Dzień]]),Tabela3[],2,TRUE)</f>
        <v>Styczeń</v>
      </c>
      <c r="D8" s="4">
        <f>YEAR(Tabela1[[#This Row],[Dzień]])</f>
        <v>2023</v>
      </c>
      <c r="E8" s="2">
        <f>VLOOKUP(Tabela1[[#This Row],[Pora roku]],TabelaPopyt[],2,FALSE)</f>
        <v>0.2</v>
      </c>
      <c r="F8" s="3">
        <v>10</v>
      </c>
      <c r="G8" s="7">
        <f>IF(AND(WEEKDAY(Tabela1[[#This Row],[Dzień]])&lt;=6,WEEKDAY(Tabela1[[#This Row],[Dzień]])&gt;=2),ROUNDDOWN(Tabela1[[#This Row],[Popyt]]*Tabela1[[#This Row],[Liczba Rowerów]],0)*30,0)</f>
        <v>0</v>
      </c>
      <c r="H8" s="7">
        <f>IF(WEEKDAY(Tabela1[[#This Row],[Dzień]])=1,Tabela1[[#This Row],[Liczba Rowerów]]*15,0)</f>
        <v>0</v>
      </c>
      <c r="I8" s="7">
        <f>Tabela1[[#This Row],[Przychód]]-Tabela1[[#This Row],[Koszt Serwisu]]</f>
        <v>0</v>
      </c>
      <c r="J8" s="7">
        <f>J7+Tabela1[[#This Row],[Przychód]]</f>
        <v>300</v>
      </c>
      <c r="K8" s="7">
        <f>K7+Tabela1[[#This Row],[Koszt Serwisu]]</f>
        <v>8150</v>
      </c>
      <c r="L8" s="7">
        <f>Tabela1[[#This Row],[Łączny przychód]]-Tabela1[[#This Row],[Łączny Koszt]]</f>
        <v>-7850</v>
      </c>
      <c r="M8" s="7">
        <f>IF(AND(WEEKDAY(Tabela1[[#This Row],[Dzień]])&lt;=6,WEEKDAY(Tabela1[[#This Row],[Dzień]])&gt;=2),ROUNDDOWN(Tabela1[[#This Row],[Popyt]]*Tabela1[[#This Row],[Liczba Rowerów]],0)*E$734,0)</f>
        <v>0</v>
      </c>
      <c r="N8" s="7">
        <f>Tabela1[[#This Row],[Testowany przychód]]-Tabela1[[#This Row],[Koszt Serwisu]]</f>
        <v>0</v>
      </c>
      <c r="O8" s="4">
        <f>IF(P7 &lt;&gt; 0, O7 + 3, O7)</f>
        <v>10</v>
      </c>
      <c r="P8" s="4">
        <f>IF(AND(C8 &lt;&gt; C9,L7&gt;=2400),2400,0)</f>
        <v>0</v>
      </c>
      <c r="Q8" s="7">
        <f>IF(AND(WEEKDAY(Tabela1[[#This Row],[Dzień]])&lt;=6,WEEKDAY(Tabela1[[#This Row],[Dzień]])&gt;=2),ROUNDDOWN(Tabela1[[#This Row],[Popyt]]*Tabela1[[#This Row],[Nowa liczba rowerów]],0)*30,0)</f>
        <v>0</v>
      </c>
      <c r="R8" s="7">
        <f>IF(WEEKDAY(Tabela1[[#This Row],[Dzień]])=1,Tabela1[[#This Row],[Nowa liczba rowerów]]*15,0) + Tabela1[[#This Row],[Koszt kupionych rowerów]]</f>
        <v>0</v>
      </c>
      <c r="S8"/>
    </row>
    <row r="9" spans="1:19" x14ac:dyDescent="0.25">
      <c r="A9" s="1">
        <v>44934</v>
      </c>
      <c r="B9" s="1" t="s">
        <v>2</v>
      </c>
      <c r="C9" s="4" t="str">
        <f>VLOOKUP(MONTH(Tabela1[[#This Row],[Dzień]]),Tabela3[],2,TRUE)</f>
        <v>Styczeń</v>
      </c>
      <c r="D9" s="4">
        <f>YEAR(Tabela1[[#This Row],[Dzień]])</f>
        <v>2023</v>
      </c>
      <c r="E9" s="2">
        <f>VLOOKUP(Tabela1[[#This Row],[Pora roku]],TabelaPopyt[],2,FALSE)</f>
        <v>0.2</v>
      </c>
      <c r="F9" s="3">
        <v>10</v>
      </c>
      <c r="G9" s="7">
        <f>IF(AND(WEEKDAY(Tabela1[[#This Row],[Dzień]])&lt;=6,WEEKDAY(Tabela1[[#This Row],[Dzień]])&gt;=2),ROUNDDOWN(Tabela1[[#This Row],[Popyt]]*Tabela1[[#This Row],[Liczba Rowerów]],0)*30,0)</f>
        <v>0</v>
      </c>
      <c r="H9" s="7">
        <f>IF(WEEKDAY(Tabela1[[#This Row],[Dzień]])=1,Tabela1[[#This Row],[Liczba Rowerów]]*15,0)</f>
        <v>150</v>
      </c>
      <c r="I9" s="7">
        <f>Tabela1[[#This Row],[Przychód]]-Tabela1[[#This Row],[Koszt Serwisu]]</f>
        <v>-150</v>
      </c>
      <c r="J9" s="7">
        <f>J8+Tabela1[[#This Row],[Przychód]]</f>
        <v>300</v>
      </c>
      <c r="K9" s="7">
        <f>K8+Tabela1[[#This Row],[Koszt Serwisu]]</f>
        <v>8300</v>
      </c>
      <c r="L9" s="7">
        <f>Tabela1[[#This Row],[Łączny przychód]]-Tabela1[[#This Row],[Łączny Koszt]]</f>
        <v>-8000</v>
      </c>
      <c r="M9" s="7">
        <f>IF(AND(WEEKDAY(Tabela1[[#This Row],[Dzień]])&lt;=6,WEEKDAY(Tabela1[[#This Row],[Dzień]])&gt;=2),ROUNDDOWN(Tabela1[[#This Row],[Popyt]]*Tabela1[[#This Row],[Liczba Rowerów]],0)*E$734,0)</f>
        <v>0</v>
      </c>
      <c r="N9" s="7">
        <f>Tabela1[[#This Row],[Testowany przychód]]-Tabela1[[#This Row],[Koszt Serwisu]]</f>
        <v>-150</v>
      </c>
      <c r="O9" s="4">
        <f>IF(P8 &lt;&gt; 0, O8 + 3, O8)</f>
        <v>10</v>
      </c>
      <c r="P9" s="4">
        <f>IF(AND(C9 &lt;&gt; C10,L8&gt;=2400),2400,0)</f>
        <v>0</v>
      </c>
      <c r="Q9" s="7">
        <f>IF(AND(WEEKDAY(Tabela1[[#This Row],[Dzień]])&lt;=6,WEEKDAY(Tabela1[[#This Row],[Dzień]])&gt;=2),ROUNDDOWN(Tabela1[[#This Row],[Popyt]]*Tabela1[[#This Row],[Nowa liczba rowerów]],0)*30,0)</f>
        <v>0</v>
      </c>
      <c r="R9" s="7">
        <f>IF(WEEKDAY(Tabela1[[#This Row],[Dzień]])=1,Tabela1[[#This Row],[Nowa liczba rowerów]]*15,0) + Tabela1[[#This Row],[Koszt kupionych rowerów]]</f>
        <v>150</v>
      </c>
      <c r="S9"/>
    </row>
    <row r="10" spans="1:19" x14ac:dyDescent="0.25">
      <c r="A10" s="1">
        <v>44935</v>
      </c>
      <c r="B10" s="1" t="s">
        <v>2</v>
      </c>
      <c r="C10" s="4" t="str">
        <f>VLOOKUP(MONTH(Tabela1[[#This Row],[Dzień]]),Tabela3[],2,TRUE)</f>
        <v>Styczeń</v>
      </c>
      <c r="D10" s="4">
        <f>YEAR(Tabela1[[#This Row],[Dzień]])</f>
        <v>2023</v>
      </c>
      <c r="E10" s="2">
        <f>VLOOKUP(Tabela1[[#This Row],[Pora roku]],TabelaPopyt[],2,FALSE)</f>
        <v>0.2</v>
      </c>
      <c r="F10" s="3">
        <v>10</v>
      </c>
      <c r="G10" s="7">
        <f>IF(AND(WEEKDAY(Tabela1[[#This Row],[Dzień]])&lt;=6,WEEKDAY(Tabela1[[#This Row],[Dzień]])&gt;=2),ROUNDDOWN(Tabela1[[#This Row],[Popyt]]*Tabela1[[#This Row],[Liczba Rowerów]],0)*30,0)</f>
        <v>60</v>
      </c>
      <c r="H10" s="7">
        <f>IF(WEEKDAY(Tabela1[[#This Row],[Dzień]])=1,Tabela1[[#This Row],[Liczba Rowerów]]*15,0)</f>
        <v>0</v>
      </c>
      <c r="I10" s="7">
        <f>Tabela1[[#This Row],[Przychód]]-Tabela1[[#This Row],[Koszt Serwisu]]</f>
        <v>60</v>
      </c>
      <c r="J10" s="7">
        <f>J9+Tabela1[[#This Row],[Przychód]]</f>
        <v>360</v>
      </c>
      <c r="K10" s="7">
        <f>K9+Tabela1[[#This Row],[Koszt Serwisu]]</f>
        <v>8300</v>
      </c>
      <c r="L10" s="7">
        <f>Tabela1[[#This Row],[Łączny przychód]]-Tabela1[[#This Row],[Łączny Koszt]]</f>
        <v>-7940</v>
      </c>
      <c r="M10" s="7">
        <f>IF(AND(WEEKDAY(Tabela1[[#This Row],[Dzień]])&lt;=6,WEEKDAY(Tabela1[[#This Row],[Dzień]])&gt;=2),ROUNDDOWN(Tabela1[[#This Row],[Popyt]]*Tabela1[[#This Row],[Liczba Rowerów]],0)*E$734,0)</f>
        <v>132</v>
      </c>
      <c r="N10" s="7">
        <f>Tabela1[[#This Row],[Testowany przychód]]-Tabela1[[#This Row],[Koszt Serwisu]]</f>
        <v>132</v>
      </c>
      <c r="O10" s="4">
        <f>IF(P9 &lt;&gt; 0, O9 + 3, O9)</f>
        <v>10</v>
      </c>
      <c r="P10" s="4">
        <f>IF(AND(C10 &lt;&gt; C11,L9&gt;=2400),2400,0)</f>
        <v>0</v>
      </c>
      <c r="Q10" s="7">
        <f>IF(AND(WEEKDAY(Tabela1[[#This Row],[Dzień]])&lt;=6,WEEKDAY(Tabela1[[#This Row],[Dzień]])&gt;=2),ROUNDDOWN(Tabela1[[#This Row],[Popyt]]*Tabela1[[#This Row],[Nowa liczba rowerów]],0)*30,0)</f>
        <v>60</v>
      </c>
      <c r="R10" s="7">
        <f>IF(WEEKDAY(Tabela1[[#This Row],[Dzień]])=1,Tabela1[[#This Row],[Nowa liczba rowerów]]*15,0) + Tabela1[[#This Row],[Koszt kupionych rowerów]]</f>
        <v>0</v>
      </c>
      <c r="S10"/>
    </row>
    <row r="11" spans="1:19" x14ac:dyDescent="0.25">
      <c r="A11" s="1">
        <v>44936</v>
      </c>
      <c r="B11" s="1" t="s">
        <v>2</v>
      </c>
      <c r="C11" s="4" t="str">
        <f>VLOOKUP(MONTH(Tabela1[[#This Row],[Dzień]]),Tabela3[],2,TRUE)</f>
        <v>Styczeń</v>
      </c>
      <c r="D11" s="4">
        <f>YEAR(Tabela1[[#This Row],[Dzień]])</f>
        <v>2023</v>
      </c>
      <c r="E11" s="2">
        <f>VLOOKUP(Tabela1[[#This Row],[Pora roku]],TabelaPopyt[],2,FALSE)</f>
        <v>0.2</v>
      </c>
      <c r="F11" s="3">
        <v>10</v>
      </c>
      <c r="G11" s="7">
        <f>IF(AND(WEEKDAY(Tabela1[[#This Row],[Dzień]])&lt;=6,WEEKDAY(Tabela1[[#This Row],[Dzień]])&gt;=2),ROUNDDOWN(Tabela1[[#This Row],[Popyt]]*Tabela1[[#This Row],[Liczba Rowerów]],0)*30,0)</f>
        <v>60</v>
      </c>
      <c r="H11" s="7">
        <f>IF(WEEKDAY(Tabela1[[#This Row],[Dzień]])=1,Tabela1[[#This Row],[Liczba Rowerów]]*15,0)</f>
        <v>0</v>
      </c>
      <c r="I11" s="7">
        <f>Tabela1[[#This Row],[Przychód]]-Tabela1[[#This Row],[Koszt Serwisu]]</f>
        <v>60</v>
      </c>
      <c r="J11" s="7">
        <f>J10+Tabela1[[#This Row],[Przychód]]</f>
        <v>420</v>
      </c>
      <c r="K11" s="7">
        <f>K10+Tabela1[[#This Row],[Koszt Serwisu]]</f>
        <v>8300</v>
      </c>
      <c r="L11" s="7">
        <f>Tabela1[[#This Row],[Łączny przychód]]-Tabela1[[#This Row],[Łączny Koszt]]</f>
        <v>-7880</v>
      </c>
      <c r="M11" s="7">
        <f>IF(AND(WEEKDAY(Tabela1[[#This Row],[Dzień]])&lt;=6,WEEKDAY(Tabela1[[#This Row],[Dzień]])&gt;=2),ROUNDDOWN(Tabela1[[#This Row],[Popyt]]*Tabela1[[#This Row],[Liczba Rowerów]],0)*E$734,0)</f>
        <v>132</v>
      </c>
      <c r="N11" s="7">
        <f>Tabela1[[#This Row],[Testowany przychód]]-Tabela1[[#This Row],[Koszt Serwisu]]</f>
        <v>132</v>
      </c>
      <c r="O11" s="4">
        <f>IF(P10 &lt;&gt; 0, O10 + 3, O10)</f>
        <v>10</v>
      </c>
      <c r="P11" s="4">
        <f>IF(AND(C11 &lt;&gt; C12,L10&gt;=2400),2400,0)</f>
        <v>0</v>
      </c>
      <c r="Q11" s="7">
        <f>IF(AND(WEEKDAY(Tabela1[[#This Row],[Dzień]])&lt;=6,WEEKDAY(Tabela1[[#This Row],[Dzień]])&gt;=2),ROUNDDOWN(Tabela1[[#This Row],[Popyt]]*Tabela1[[#This Row],[Nowa liczba rowerów]],0)*30,0)</f>
        <v>60</v>
      </c>
      <c r="R11" s="7">
        <f>IF(WEEKDAY(Tabela1[[#This Row],[Dzień]])=1,Tabela1[[#This Row],[Nowa liczba rowerów]]*15,0) + Tabela1[[#This Row],[Koszt kupionych rowerów]]</f>
        <v>0</v>
      </c>
      <c r="S11"/>
    </row>
    <row r="12" spans="1:19" x14ac:dyDescent="0.25">
      <c r="A12" s="1">
        <v>44937</v>
      </c>
      <c r="B12" s="1" t="s">
        <v>2</v>
      </c>
      <c r="C12" s="4" t="str">
        <f>VLOOKUP(MONTH(Tabela1[[#This Row],[Dzień]]),Tabela3[],2,TRUE)</f>
        <v>Styczeń</v>
      </c>
      <c r="D12" s="4">
        <f>YEAR(Tabela1[[#This Row],[Dzień]])</f>
        <v>2023</v>
      </c>
      <c r="E12" s="2">
        <f>VLOOKUP(Tabela1[[#This Row],[Pora roku]],TabelaPopyt[],2,FALSE)</f>
        <v>0.2</v>
      </c>
      <c r="F12" s="3">
        <v>10</v>
      </c>
      <c r="G12" s="7">
        <f>IF(AND(WEEKDAY(Tabela1[[#This Row],[Dzień]])&lt;=6,WEEKDAY(Tabela1[[#This Row],[Dzień]])&gt;=2),ROUNDDOWN(Tabela1[[#This Row],[Popyt]]*Tabela1[[#This Row],[Liczba Rowerów]],0)*30,0)</f>
        <v>60</v>
      </c>
      <c r="H12" s="7">
        <f>IF(WEEKDAY(Tabela1[[#This Row],[Dzień]])=1,Tabela1[[#This Row],[Liczba Rowerów]]*15,0)</f>
        <v>0</v>
      </c>
      <c r="I12" s="7">
        <f>Tabela1[[#This Row],[Przychód]]-Tabela1[[#This Row],[Koszt Serwisu]]</f>
        <v>60</v>
      </c>
      <c r="J12" s="7">
        <f>J11+Tabela1[[#This Row],[Przychód]]</f>
        <v>480</v>
      </c>
      <c r="K12" s="7">
        <f>K11+Tabela1[[#This Row],[Koszt Serwisu]]</f>
        <v>8300</v>
      </c>
      <c r="L12" s="7">
        <f>Tabela1[[#This Row],[Łączny przychód]]-Tabela1[[#This Row],[Łączny Koszt]]</f>
        <v>-7820</v>
      </c>
      <c r="M12" s="7">
        <f>IF(AND(WEEKDAY(Tabela1[[#This Row],[Dzień]])&lt;=6,WEEKDAY(Tabela1[[#This Row],[Dzień]])&gt;=2),ROUNDDOWN(Tabela1[[#This Row],[Popyt]]*Tabela1[[#This Row],[Liczba Rowerów]],0)*E$734,0)</f>
        <v>132</v>
      </c>
      <c r="N12" s="7">
        <f>Tabela1[[#This Row],[Testowany przychód]]-Tabela1[[#This Row],[Koszt Serwisu]]</f>
        <v>132</v>
      </c>
      <c r="O12" s="4">
        <f>IF(P11 &lt;&gt; 0, O11 + 3, O11)</f>
        <v>10</v>
      </c>
      <c r="P12" s="4">
        <f>IF(AND(C12 &lt;&gt; C13,L11&gt;=2400),2400,0)</f>
        <v>0</v>
      </c>
      <c r="Q12" s="7">
        <f>IF(AND(WEEKDAY(Tabela1[[#This Row],[Dzień]])&lt;=6,WEEKDAY(Tabela1[[#This Row],[Dzień]])&gt;=2),ROUNDDOWN(Tabela1[[#This Row],[Popyt]]*Tabela1[[#This Row],[Nowa liczba rowerów]],0)*30,0)</f>
        <v>60</v>
      </c>
      <c r="R12" s="7">
        <f>IF(WEEKDAY(Tabela1[[#This Row],[Dzień]])=1,Tabela1[[#This Row],[Nowa liczba rowerów]]*15,0) + Tabela1[[#This Row],[Koszt kupionych rowerów]]</f>
        <v>0</v>
      </c>
      <c r="S12"/>
    </row>
    <row r="13" spans="1:19" x14ac:dyDescent="0.25">
      <c r="A13" s="1">
        <v>44938</v>
      </c>
      <c r="B13" s="1" t="s">
        <v>2</v>
      </c>
      <c r="C13" s="4" t="str">
        <f>VLOOKUP(MONTH(Tabela1[[#This Row],[Dzień]]),Tabela3[],2,TRUE)</f>
        <v>Styczeń</v>
      </c>
      <c r="D13" s="4">
        <f>YEAR(Tabela1[[#This Row],[Dzień]])</f>
        <v>2023</v>
      </c>
      <c r="E13" s="2">
        <f>VLOOKUP(Tabela1[[#This Row],[Pora roku]],TabelaPopyt[],2,FALSE)</f>
        <v>0.2</v>
      </c>
      <c r="F13" s="3">
        <v>10</v>
      </c>
      <c r="G13" s="7">
        <f>IF(AND(WEEKDAY(Tabela1[[#This Row],[Dzień]])&lt;=6,WEEKDAY(Tabela1[[#This Row],[Dzień]])&gt;=2),ROUNDDOWN(Tabela1[[#This Row],[Popyt]]*Tabela1[[#This Row],[Liczba Rowerów]],0)*30,0)</f>
        <v>60</v>
      </c>
      <c r="H13" s="7">
        <f>IF(WEEKDAY(Tabela1[[#This Row],[Dzień]])=1,Tabela1[[#This Row],[Liczba Rowerów]]*15,0)</f>
        <v>0</v>
      </c>
      <c r="I13" s="7">
        <f>Tabela1[[#This Row],[Przychód]]-Tabela1[[#This Row],[Koszt Serwisu]]</f>
        <v>60</v>
      </c>
      <c r="J13" s="7">
        <f>J12+Tabela1[[#This Row],[Przychód]]</f>
        <v>540</v>
      </c>
      <c r="K13" s="7">
        <f>K12+Tabela1[[#This Row],[Koszt Serwisu]]</f>
        <v>8300</v>
      </c>
      <c r="L13" s="7">
        <f>Tabela1[[#This Row],[Łączny przychód]]-Tabela1[[#This Row],[Łączny Koszt]]</f>
        <v>-7760</v>
      </c>
      <c r="M13" s="7">
        <f>IF(AND(WEEKDAY(Tabela1[[#This Row],[Dzień]])&lt;=6,WEEKDAY(Tabela1[[#This Row],[Dzień]])&gt;=2),ROUNDDOWN(Tabela1[[#This Row],[Popyt]]*Tabela1[[#This Row],[Liczba Rowerów]],0)*E$734,0)</f>
        <v>132</v>
      </c>
      <c r="N13" s="7">
        <f>Tabela1[[#This Row],[Testowany przychód]]-Tabela1[[#This Row],[Koszt Serwisu]]</f>
        <v>132</v>
      </c>
      <c r="O13" s="4">
        <f>IF(P12 &lt;&gt; 0, O12 + 3, O12)</f>
        <v>10</v>
      </c>
      <c r="P13" s="4">
        <f>IF(AND(C13 &lt;&gt; C14,L12&gt;=2400),2400,0)</f>
        <v>0</v>
      </c>
      <c r="Q13" s="7">
        <f>IF(AND(WEEKDAY(Tabela1[[#This Row],[Dzień]])&lt;=6,WEEKDAY(Tabela1[[#This Row],[Dzień]])&gt;=2),ROUNDDOWN(Tabela1[[#This Row],[Popyt]]*Tabela1[[#This Row],[Nowa liczba rowerów]],0)*30,0)</f>
        <v>60</v>
      </c>
      <c r="R13" s="7">
        <f>IF(WEEKDAY(Tabela1[[#This Row],[Dzień]])=1,Tabela1[[#This Row],[Nowa liczba rowerów]]*15,0) + Tabela1[[#This Row],[Koszt kupionych rowerów]]</f>
        <v>0</v>
      </c>
      <c r="S13"/>
    </row>
    <row r="14" spans="1:19" x14ac:dyDescent="0.25">
      <c r="A14" s="1">
        <v>44939</v>
      </c>
      <c r="B14" s="1" t="s">
        <v>2</v>
      </c>
      <c r="C14" s="4" t="str">
        <f>VLOOKUP(MONTH(Tabela1[[#This Row],[Dzień]]),Tabela3[],2,TRUE)</f>
        <v>Styczeń</v>
      </c>
      <c r="D14" s="4">
        <f>YEAR(Tabela1[[#This Row],[Dzień]])</f>
        <v>2023</v>
      </c>
      <c r="E14" s="2">
        <f>VLOOKUP(Tabela1[[#This Row],[Pora roku]],TabelaPopyt[],2,FALSE)</f>
        <v>0.2</v>
      </c>
      <c r="F14" s="3">
        <v>10</v>
      </c>
      <c r="G14" s="7">
        <f>IF(AND(WEEKDAY(Tabela1[[#This Row],[Dzień]])&lt;=6,WEEKDAY(Tabela1[[#This Row],[Dzień]])&gt;=2),ROUNDDOWN(Tabela1[[#This Row],[Popyt]]*Tabela1[[#This Row],[Liczba Rowerów]],0)*30,0)</f>
        <v>60</v>
      </c>
      <c r="H14" s="7">
        <f>IF(WEEKDAY(Tabela1[[#This Row],[Dzień]])=1,Tabela1[[#This Row],[Liczba Rowerów]]*15,0)</f>
        <v>0</v>
      </c>
      <c r="I14" s="7">
        <f>Tabela1[[#This Row],[Przychód]]-Tabela1[[#This Row],[Koszt Serwisu]]</f>
        <v>60</v>
      </c>
      <c r="J14" s="7">
        <f>J13+Tabela1[[#This Row],[Przychód]]</f>
        <v>600</v>
      </c>
      <c r="K14" s="7">
        <f>K13+Tabela1[[#This Row],[Koszt Serwisu]]</f>
        <v>8300</v>
      </c>
      <c r="L14" s="7">
        <f>Tabela1[[#This Row],[Łączny przychód]]-Tabela1[[#This Row],[Łączny Koszt]]</f>
        <v>-7700</v>
      </c>
      <c r="M14" s="7">
        <f>IF(AND(WEEKDAY(Tabela1[[#This Row],[Dzień]])&lt;=6,WEEKDAY(Tabela1[[#This Row],[Dzień]])&gt;=2),ROUNDDOWN(Tabela1[[#This Row],[Popyt]]*Tabela1[[#This Row],[Liczba Rowerów]],0)*E$734,0)</f>
        <v>132</v>
      </c>
      <c r="N14" s="7">
        <f>Tabela1[[#This Row],[Testowany przychód]]-Tabela1[[#This Row],[Koszt Serwisu]]</f>
        <v>132</v>
      </c>
      <c r="O14" s="4">
        <f>IF(P13 &lt;&gt; 0, O13 + 3, O13)</f>
        <v>10</v>
      </c>
      <c r="P14" s="4">
        <f>IF(AND(C14 &lt;&gt; C15,L13&gt;=2400),2400,0)</f>
        <v>0</v>
      </c>
      <c r="Q14" s="7">
        <f>IF(AND(WEEKDAY(Tabela1[[#This Row],[Dzień]])&lt;=6,WEEKDAY(Tabela1[[#This Row],[Dzień]])&gt;=2),ROUNDDOWN(Tabela1[[#This Row],[Popyt]]*Tabela1[[#This Row],[Nowa liczba rowerów]],0)*30,0)</f>
        <v>60</v>
      </c>
      <c r="R14" s="7">
        <f>IF(WEEKDAY(Tabela1[[#This Row],[Dzień]])=1,Tabela1[[#This Row],[Nowa liczba rowerów]]*15,0) + Tabela1[[#This Row],[Koszt kupionych rowerów]]</f>
        <v>0</v>
      </c>
      <c r="S14"/>
    </row>
    <row r="15" spans="1:19" x14ac:dyDescent="0.25">
      <c r="A15" s="1">
        <v>44940</v>
      </c>
      <c r="B15" s="1" t="s">
        <v>2</v>
      </c>
      <c r="C15" s="4" t="str">
        <f>VLOOKUP(MONTH(Tabela1[[#This Row],[Dzień]]),Tabela3[],2,TRUE)</f>
        <v>Styczeń</v>
      </c>
      <c r="D15" s="4">
        <f>YEAR(Tabela1[[#This Row],[Dzień]])</f>
        <v>2023</v>
      </c>
      <c r="E15" s="2">
        <f>VLOOKUP(Tabela1[[#This Row],[Pora roku]],TabelaPopyt[],2,FALSE)</f>
        <v>0.2</v>
      </c>
      <c r="F15" s="3">
        <v>10</v>
      </c>
      <c r="G15" s="7">
        <f>IF(AND(WEEKDAY(Tabela1[[#This Row],[Dzień]])&lt;=6,WEEKDAY(Tabela1[[#This Row],[Dzień]])&gt;=2),ROUNDDOWN(Tabela1[[#This Row],[Popyt]]*Tabela1[[#This Row],[Liczba Rowerów]],0)*30,0)</f>
        <v>0</v>
      </c>
      <c r="H15" s="7">
        <f>IF(WEEKDAY(Tabela1[[#This Row],[Dzień]])=1,Tabela1[[#This Row],[Liczba Rowerów]]*15,0)</f>
        <v>0</v>
      </c>
      <c r="I15" s="7">
        <f>Tabela1[[#This Row],[Przychód]]-Tabela1[[#This Row],[Koszt Serwisu]]</f>
        <v>0</v>
      </c>
      <c r="J15" s="7">
        <f>J14+Tabela1[[#This Row],[Przychód]]</f>
        <v>600</v>
      </c>
      <c r="K15" s="7">
        <f>K14+Tabela1[[#This Row],[Koszt Serwisu]]</f>
        <v>8300</v>
      </c>
      <c r="L15" s="7">
        <f>Tabela1[[#This Row],[Łączny przychód]]-Tabela1[[#This Row],[Łączny Koszt]]</f>
        <v>-7700</v>
      </c>
      <c r="M15" s="7">
        <f>IF(AND(WEEKDAY(Tabela1[[#This Row],[Dzień]])&lt;=6,WEEKDAY(Tabela1[[#This Row],[Dzień]])&gt;=2),ROUNDDOWN(Tabela1[[#This Row],[Popyt]]*Tabela1[[#This Row],[Liczba Rowerów]],0)*E$734,0)</f>
        <v>0</v>
      </c>
      <c r="N15" s="7">
        <f>Tabela1[[#This Row],[Testowany przychód]]-Tabela1[[#This Row],[Koszt Serwisu]]</f>
        <v>0</v>
      </c>
      <c r="O15" s="4">
        <f>IF(P14 &lt;&gt; 0, O14 + 3, O14)</f>
        <v>10</v>
      </c>
      <c r="P15" s="4">
        <f>IF(AND(C15 &lt;&gt; C16,L14&gt;=2400),2400,0)</f>
        <v>0</v>
      </c>
      <c r="Q15" s="7">
        <f>IF(AND(WEEKDAY(Tabela1[[#This Row],[Dzień]])&lt;=6,WEEKDAY(Tabela1[[#This Row],[Dzień]])&gt;=2),ROUNDDOWN(Tabela1[[#This Row],[Popyt]]*Tabela1[[#This Row],[Nowa liczba rowerów]],0)*30,0)</f>
        <v>0</v>
      </c>
      <c r="R15" s="7">
        <f>IF(WEEKDAY(Tabela1[[#This Row],[Dzień]])=1,Tabela1[[#This Row],[Nowa liczba rowerów]]*15,0) + Tabela1[[#This Row],[Koszt kupionych rowerów]]</f>
        <v>0</v>
      </c>
      <c r="S15"/>
    </row>
    <row r="16" spans="1:19" x14ac:dyDescent="0.25">
      <c r="A16" s="1">
        <v>44941</v>
      </c>
      <c r="B16" s="1" t="s">
        <v>2</v>
      </c>
      <c r="C16" s="4" t="str">
        <f>VLOOKUP(MONTH(Tabela1[[#This Row],[Dzień]]),Tabela3[],2,TRUE)</f>
        <v>Styczeń</v>
      </c>
      <c r="D16" s="4">
        <f>YEAR(Tabela1[[#This Row],[Dzień]])</f>
        <v>2023</v>
      </c>
      <c r="E16" s="2">
        <f>VLOOKUP(Tabela1[[#This Row],[Pora roku]],TabelaPopyt[],2,FALSE)</f>
        <v>0.2</v>
      </c>
      <c r="F16" s="3">
        <v>10</v>
      </c>
      <c r="G16" s="7">
        <f>IF(AND(WEEKDAY(Tabela1[[#This Row],[Dzień]])&lt;=6,WEEKDAY(Tabela1[[#This Row],[Dzień]])&gt;=2),ROUNDDOWN(Tabela1[[#This Row],[Popyt]]*Tabela1[[#This Row],[Liczba Rowerów]],0)*30,0)</f>
        <v>0</v>
      </c>
      <c r="H16" s="7">
        <f>IF(WEEKDAY(Tabela1[[#This Row],[Dzień]])=1,Tabela1[[#This Row],[Liczba Rowerów]]*15,0)</f>
        <v>150</v>
      </c>
      <c r="I16" s="7">
        <f>Tabela1[[#This Row],[Przychód]]-Tabela1[[#This Row],[Koszt Serwisu]]</f>
        <v>-150</v>
      </c>
      <c r="J16" s="7">
        <f>J15+Tabela1[[#This Row],[Przychód]]</f>
        <v>600</v>
      </c>
      <c r="K16" s="7">
        <f>K15+Tabela1[[#This Row],[Koszt Serwisu]]</f>
        <v>8450</v>
      </c>
      <c r="L16" s="7">
        <f>Tabela1[[#This Row],[Łączny przychód]]-Tabela1[[#This Row],[Łączny Koszt]]</f>
        <v>-7850</v>
      </c>
      <c r="M16" s="7">
        <f>IF(AND(WEEKDAY(Tabela1[[#This Row],[Dzień]])&lt;=6,WEEKDAY(Tabela1[[#This Row],[Dzień]])&gt;=2),ROUNDDOWN(Tabela1[[#This Row],[Popyt]]*Tabela1[[#This Row],[Liczba Rowerów]],0)*E$734,0)</f>
        <v>0</v>
      </c>
      <c r="N16" s="7">
        <f>Tabela1[[#This Row],[Testowany przychód]]-Tabela1[[#This Row],[Koszt Serwisu]]</f>
        <v>-150</v>
      </c>
      <c r="O16" s="4">
        <f>IF(P15 &lt;&gt; 0, O15 + 3, O15)</f>
        <v>10</v>
      </c>
      <c r="P16" s="4">
        <f>IF(AND(C16 &lt;&gt; C17,L15&gt;=2400),2400,0)</f>
        <v>0</v>
      </c>
      <c r="Q16" s="7">
        <f>IF(AND(WEEKDAY(Tabela1[[#This Row],[Dzień]])&lt;=6,WEEKDAY(Tabela1[[#This Row],[Dzień]])&gt;=2),ROUNDDOWN(Tabela1[[#This Row],[Popyt]]*Tabela1[[#This Row],[Nowa liczba rowerów]],0)*30,0)</f>
        <v>0</v>
      </c>
      <c r="R16" s="7">
        <f>IF(WEEKDAY(Tabela1[[#This Row],[Dzień]])=1,Tabela1[[#This Row],[Nowa liczba rowerów]]*15,0) + Tabela1[[#This Row],[Koszt kupionych rowerów]]</f>
        <v>150</v>
      </c>
      <c r="S16"/>
    </row>
    <row r="17" spans="1:19" x14ac:dyDescent="0.25">
      <c r="A17" s="1">
        <v>44942</v>
      </c>
      <c r="B17" s="1" t="s">
        <v>2</v>
      </c>
      <c r="C17" s="4" t="str">
        <f>VLOOKUP(MONTH(Tabela1[[#This Row],[Dzień]]),Tabela3[],2,TRUE)</f>
        <v>Styczeń</v>
      </c>
      <c r="D17" s="4">
        <f>YEAR(Tabela1[[#This Row],[Dzień]])</f>
        <v>2023</v>
      </c>
      <c r="E17" s="2">
        <f>VLOOKUP(Tabela1[[#This Row],[Pora roku]],TabelaPopyt[],2,FALSE)</f>
        <v>0.2</v>
      </c>
      <c r="F17" s="3">
        <v>10</v>
      </c>
      <c r="G17" s="7">
        <f>IF(AND(WEEKDAY(Tabela1[[#This Row],[Dzień]])&lt;=6,WEEKDAY(Tabela1[[#This Row],[Dzień]])&gt;=2),ROUNDDOWN(Tabela1[[#This Row],[Popyt]]*Tabela1[[#This Row],[Liczba Rowerów]],0)*30,0)</f>
        <v>60</v>
      </c>
      <c r="H17" s="7">
        <f>IF(WEEKDAY(Tabela1[[#This Row],[Dzień]])=1,Tabela1[[#This Row],[Liczba Rowerów]]*15,0)</f>
        <v>0</v>
      </c>
      <c r="I17" s="7">
        <f>Tabela1[[#This Row],[Przychód]]-Tabela1[[#This Row],[Koszt Serwisu]]</f>
        <v>60</v>
      </c>
      <c r="J17" s="7">
        <f>J16+Tabela1[[#This Row],[Przychód]]</f>
        <v>660</v>
      </c>
      <c r="K17" s="7">
        <f>K16+Tabela1[[#This Row],[Koszt Serwisu]]</f>
        <v>8450</v>
      </c>
      <c r="L17" s="7">
        <f>Tabela1[[#This Row],[Łączny przychód]]-Tabela1[[#This Row],[Łączny Koszt]]</f>
        <v>-7790</v>
      </c>
      <c r="M17" s="7">
        <f>IF(AND(WEEKDAY(Tabela1[[#This Row],[Dzień]])&lt;=6,WEEKDAY(Tabela1[[#This Row],[Dzień]])&gt;=2),ROUNDDOWN(Tabela1[[#This Row],[Popyt]]*Tabela1[[#This Row],[Liczba Rowerów]],0)*E$734,0)</f>
        <v>132</v>
      </c>
      <c r="N17" s="7">
        <f>Tabela1[[#This Row],[Testowany przychód]]-Tabela1[[#This Row],[Koszt Serwisu]]</f>
        <v>132</v>
      </c>
      <c r="O17" s="4">
        <f>IF(P16 &lt;&gt; 0, O16 + 3, O16)</f>
        <v>10</v>
      </c>
      <c r="P17" s="4">
        <f>IF(AND(C17 &lt;&gt; C18,L16&gt;=2400),2400,0)</f>
        <v>0</v>
      </c>
      <c r="Q17" s="7">
        <f>IF(AND(WEEKDAY(Tabela1[[#This Row],[Dzień]])&lt;=6,WEEKDAY(Tabela1[[#This Row],[Dzień]])&gt;=2),ROUNDDOWN(Tabela1[[#This Row],[Popyt]]*Tabela1[[#This Row],[Nowa liczba rowerów]],0)*30,0)</f>
        <v>60</v>
      </c>
      <c r="R17" s="7">
        <f>IF(WEEKDAY(Tabela1[[#This Row],[Dzień]])=1,Tabela1[[#This Row],[Nowa liczba rowerów]]*15,0) + Tabela1[[#This Row],[Koszt kupionych rowerów]]</f>
        <v>0</v>
      </c>
      <c r="S17"/>
    </row>
    <row r="18" spans="1:19" x14ac:dyDescent="0.25">
      <c r="A18" s="1">
        <v>44943</v>
      </c>
      <c r="B18" s="1" t="s">
        <v>2</v>
      </c>
      <c r="C18" s="4" t="str">
        <f>VLOOKUP(MONTH(Tabela1[[#This Row],[Dzień]]),Tabela3[],2,TRUE)</f>
        <v>Styczeń</v>
      </c>
      <c r="D18" s="4">
        <f>YEAR(Tabela1[[#This Row],[Dzień]])</f>
        <v>2023</v>
      </c>
      <c r="E18" s="2">
        <f>VLOOKUP(Tabela1[[#This Row],[Pora roku]],TabelaPopyt[],2,FALSE)</f>
        <v>0.2</v>
      </c>
      <c r="F18" s="3">
        <v>10</v>
      </c>
      <c r="G18" s="7">
        <f>IF(AND(WEEKDAY(Tabela1[[#This Row],[Dzień]])&lt;=6,WEEKDAY(Tabela1[[#This Row],[Dzień]])&gt;=2),ROUNDDOWN(Tabela1[[#This Row],[Popyt]]*Tabela1[[#This Row],[Liczba Rowerów]],0)*30,0)</f>
        <v>60</v>
      </c>
      <c r="H18" s="7">
        <f>IF(WEEKDAY(Tabela1[[#This Row],[Dzień]])=1,Tabela1[[#This Row],[Liczba Rowerów]]*15,0)</f>
        <v>0</v>
      </c>
      <c r="I18" s="7">
        <f>Tabela1[[#This Row],[Przychód]]-Tabela1[[#This Row],[Koszt Serwisu]]</f>
        <v>60</v>
      </c>
      <c r="J18" s="7">
        <f>J17+Tabela1[[#This Row],[Przychód]]</f>
        <v>720</v>
      </c>
      <c r="K18" s="7">
        <f>K17+Tabela1[[#This Row],[Koszt Serwisu]]</f>
        <v>8450</v>
      </c>
      <c r="L18" s="7">
        <f>Tabela1[[#This Row],[Łączny przychód]]-Tabela1[[#This Row],[Łączny Koszt]]</f>
        <v>-7730</v>
      </c>
      <c r="M18" s="7">
        <f>IF(AND(WEEKDAY(Tabela1[[#This Row],[Dzień]])&lt;=6,WEEKDAY(Tabela1[[#This Row],[Dzień]])&gt;=2),ROUNDDOWN(Tabela1[[#This Row],[Popyt]]*Tabela1[[#This Row],[Liczba Rowerów]],0)*E$734,0)</f>
        <v>132</v>
      </c>
      <c r="N18" s="7">
        <f>Tabela1[[#This Row],[Testowany przychód]]-Tabela1[[#This Row],[Koszt Serwisu]]</f>
        <v>132</v>
      </c>
      <c r="O18" s="4">
        <f>IF(P17 &lt;&gt; 0, O17 + 3, O17)</f>
        <v>10</v>
      </c>
      <c r="P18" s="4">
        <f>IF(AND(C18 &lt;&gt; C19,L17&gt;=2400),2400,0)</f>
        <v>0</v>
      </c>
      <c r="Q18" s="7">
        <f>IF(AND(WEEKDAY(Tabela1[[#This Row],[Dzień]])&lt;=6,WEEKDAY(Tabela1[[#This Row],[Dzień]])&gt;=2),ROUNDDOWN(Tabela1[[#This Row],[Popyt]]*Tabela1[[#This Row],[Nowa liczba rowerów]],0)*30,0)</f>
        <v>60</v>
      </c>
      <c r="R18" s="7">
        <f>IF(WEEKDAY(Tabela1[[#This Row],[Dzień]])=1,Tabela1[[#This Row],[Nowa liczba rowerów]]*15,0) + Tabela1[[#This Row],[Koszt kupionych rowerów]]</f>
        <v>0</v>
      </c>
      <c r="S18"/>
    </row>
    <row r="19" spans="1:19" x14ac:dyDescent="0.25">
      <c r="A19" s="1">
        <v>44944</v>
      </c>
      <c r="B19" s="1" t="s">
        <v>2</v>
      </c>
      <c r="C19" s="4" t="str">
        <f>VLOOKUP(MONTH(Tabela1[[#This Row],[Dzień]]),Tabela3[],2,TRUE)</f>
        <v>Styczeń</v>
      </c>
      <c r="D19" s="4">
        <f>YEAR(Tabela1[[#This Row],[Dzień]])</f>
        <v>2023</v>
      </c>
      <c r="E19" s="2">
        <f>VLOOKUP(Tabela1[[#This Row],[Pora roku]],TabelaPopyt[],2,FALSE)</f>
        <v>0.2</v>
      </c>
      <c r="F19" s="3">
        <v>10</v>
      </c>
      <c r="G19" s="7">
        <f>IF(AND(WEEKDAY(Tabela1[[#This Row],[Dzień]])&lt;=6,WEEKDAY(Tabela1[[#This Row],[Dzień]])&gt;=2),ROUNDDOWN(Tabela1[[#This Row],[Popyt]]*Tabela1[[#This Row],[Liczba Rowerów]],0)*30,0)</f>
        <v>60</v>
      </c>
      <c r="H19" s="7">
        <f>IF(WEEKDAY(Tabela1[[#This Row],[Dzień]])=1,Tabela1[[#This Row],[Liczba Rowerów]]*15,0)</f>
        <v>0</v>
      </c>
      <c r="I19" s="7">
        <f>Tabela1[[#This Row],[Przychód]]-Tabela1[[#This Row],[Koszt Serwisu]]</f>
        <v>60</v>
      </c>
      <c r="J19" s="7">
        <f>J18+Tabela1[[#This Row],[Przychód]]</f>
        <v>780</v>
      </c>
      <c r="K19" s="7">
        <f>K18+Tabela1[[#This Row],[Koszt Serwisu]]</f>
        <v>8450</v>
      </c>
      <c r="L19" s="7">
        <f>Tabela1[[#This Row],[Łączny przychód]]-Tabela1[[#This Row],[Łączny Koszt]]</f>
        <v>-7670</v>
      </c>
      <c r="M19" s="7">
        <f>IF(AND(WEEKDAY(Tabela1[[#This Row],[Dzień]])&lt;=6,WEEKDAY(Tabela1[[#This Row],[Dzień]])&gt;=2),ROUNDDOWN(Tabela1[[#This Row],[Popyt]]*Tabela1[[#This Row],[Liczba Rowerów]],0)*E$734,0)</f>
        <v>132</v>
      </c>
      <c r="N19" s="7">
        <f>Tabela1[[#This Row],[Testowany przychód]]-Tabela1[[#This Row],[Koszt Serwisu]]</f>
        <v>132</v>
      </c>
      <c r="O19" s="4">
        <f>IF(P18 &lt;&gt; 0, O18 + 3, O18)</f>
        <v>10</v>
      </c>
      <c r="P19" s="4">
        <f>IF(AND(C19 &lt;&gt; C20,L18&gt;=2400),2400,0)</f>
        <v>0</v>
      </c>
      <c r="Q19" s="7">
        <f>IF(AND(WEEKDAY(Tabela1[[#This Row],[Dzień]])&lt;=6,WEEKDAY(Tabela1[[#This Row],[Dzień]])&gt;=2),ROUNDDOWN(Tabela1[[#This Row],[Popyt]]*Tabela1[[#This Row],[Nowa liczba rowerów]],0)*30,0)</f>
        <v>60</v>
      </c>
      <c r="R19" s="7">
        <f>IF(WEEKDAY(Tabela1[[#This Row],[Dzień]])=1,Tabela1[[#This Row],[Nowa liczba rowerów]]*15,0) + Tabela1[[#This Row],[Koszt kupionych rowerów]]</f>
        <v>0</v>
      </c>
      <c r="S19"/>
    </row>
    <row r="20" spans="1:19" x14ac:dyDescent="0.25">
      <c r="A20" s="1">
        <v>44945</v>
      </c>
      <c r="B20" s="1" t="s">
        <v>2</v>
      </c>
      <c r="C20" s="4" t="str">
        <f>VLOOKUP(MONTH(Tabela1[[#This Row],[Dzień]]),Tabela3[],2,TRUE)</f>
        <v>Styczeń</v>
      </c>
      <c r="D20" s="4">
        <f>YEAR(Tabela1[[#This Row],[Dzień]])</f>
        <v>2023</v>
      </c>
      <c r="E20" s="2">
        <f>VLOOKUP(Tabela1[[#This Row],[Pora roku]],TabelaPopyt[],2,FALSE)</f>
        <v>0.2</v>
      </c>
      <c r="F20" s="3">
        <v>10</v>
      </c>
      <c r="G20" s="7">
        <f>IF(AND(WEEKDAY(Tabela1[[#This Row],[Dzień]])&lt;=6,WEEKDAY(Tabela1[[#This Row],[Dzień]])&gt;=2),ROUNDDOWN(Tabela1[[#This Row],[Popyt]]*Tabela1[[#This Row],[Liczba Rowerów]],0)*30,0)</f>
        <v>60</v>
      </c>
      <c r="H20" s="7">
        <f>IF(WEEKDAY(Tabela1[[#This Row],[Dzień]])=1,Tabela1[[#This Row],[Liczba Rowerów]]*15,0)</f>
        <v>0</v>
      </c>
      <c r="I20" s="7">
        <f>Tabela1[[#This Row],[Przychód]]-Tabela1[[#This Row],[Koszt Serwisu]]</f>
        <v>60</v>
      </c>
      <c r="J20" s="7">
        <f>J19+Tabela1[[#This Row],[Przychód]]</f>
        <v>840</v>
      </c>
      <c r="K20" s="7">
        <f>K19+Tabela1[[#This Row],[Koszt Serwisu]]</f>
        <v>8450</v>
      </c>
      <c r="L20" s="7">
        <f>Tabela1[[#This Row],[Łączny przychód]]-Tabela1[[#This Row],[Łączny Koszt]]</f>
        <v>-7610</v>
      </c>
      <c r="M20" s="7">
        <f>IF(AND(WEEKDAY(Tabela1[[#This Row],[Dzień]])&lt;=6,WEEKDAY(Tabela1[[#This Row],[Dzień]])&gt;=2),ROUNDDOWN(Tabela1[[#This Row],[Popyt]]*Tabela1[[#This Row],[Liczba Rowerów]],0)*E$734,0)</f>
        <v>132</v>
      </c>
      <c r="N20" s="7">
        <f>Tabela1[[#This Row],[Testowany przychód]]-Tabela1[[#This Row],[Koszt Serwisu]]</f>
        <v>132</v>
      </c>
      <c r="O20" s="4">
        <f>IF(P19 &lt;&gt; 0, O19 + 3, O19)</f>
        <v>10</v>
      </c>
      <c r="P20" s="4">
        <f>IF(AND(C20 &lt;&gt; C21,L19&gt;=2400),2400,0)</f>
        <v>0</v>
      </c>
      <c r="Q20" s="7">
        <f>IF(AND(WEEKDAY(Tabela1[[#This Row],[Dzień]])&lt;=6,WEEKDAY(Tabela1[[#This Row],[Dzień]])&gt;=2),ROUNDDOWN(Tabela1[[#This Row],[Popyt]]*Tabela1[[#This Row],[Nowa liczba rowerów]],0)*30,0)</f>
        <v>60</v>
      </c>
      <c r="R20" s="7">
        <f>IF(WEEKDAY(Tabela1[[#This Row],[Dzień]])=1,Tabela1[[#This Row],[Nowa liczba rowerów]]*15,0) + Tabela1[[#This Row],[Koszt kupionych rowerów]]</f>
        <v>0</v>
      </c>
      <c r="S20"/>
    </row>
    <row r="21" spans="1:19" x14ac:dyDescent="0.25">
      <c r="A21" s="1">
        <v>44946</v>
      </c>
      <c r="B21" s="1" t="s">
        <v>2</v>
      </c>
      <c r="C21" s="4" t="str">
        <f>VLOOKUP(MONTH(Tabela1[[#This Row],[Dzień]]),Tabela3[],2,TRUE)</f>
        <v>Styczeń</v>
      </c>
      <c r="D21" s="4">
        <f>YEAR(Tabela1[[#This Row],[Dzień]])</f>
        <v>2023</v>
      </c>
      <c r="E21" s="2">
        <f>VLOOKUP(Tabela1[[#This Row],[Pora roku]],TabelaPopyt[],2,FALSE)</f>
        <v>0.2</v>
      </c>
      <c r="F21" s="3">
        <v>10</v>
      </c>
      <c r="G21" s="7">
        <f>IF(AND(WEEKDAY(Tabela1[[#This Row],[Dzień]])&lt;=6,WEEKDAY(Tabela1[[#This Row],[Dzień]])&gt;=2),ROUNDDOWN(Tabela1[[#This Row],[Popyt]]*Tabela1[[#This Row],[Liczba Rowerów]],0)*30,0)</f>
        <v>60</v>
      </c>
      <c r="H21" s="7">
        <f>IF(WEEKDAY(Tabela1[[#This Row],[Dzień]])=1,Tabela1[[#This Row],[Liczba Rowerów]]*15,0)</f>
        <v>0</v>
      </c>
      <c r="I21" s="7">
        <f>Tabela1[[#This Row],[Przychód]]-Tabela1[[#This Row],[Koszt Serwisu]]</f>
        <v>60</v>
      </c>
      <c r="J21" s="7">
        <f>J20+Tabela1[[#This Row],[Przychód]]</f>
        <v>900</v>
      </c>
      <c r="K21" s="7">
        <f>K20+Tabela1[[#This Row],[Koszt Serwisu]]</f>
        <v>8450</v>
      </c>
      <c r="L21" s="7">
        <f>Tabela1[[#This Row],[Łączny przychód]]-Tabela1[[#This Row],[Łączny Koszt]]</f>
        <v>-7550</v>
      </c>
      <c r="M21" s="7">
        <f>IF(AND(WEEKDAY(Tabela1[[#This Row],[Dzień]])&lt;=6,WEEKDAY(Tabela1[[#This Row],[Dzień]])&gt;=2),ROUNDDOWN(Tabela1[[#This Row],[Popyt]]*Tabela1[[#This Row],[Liczba Rowerów]],0)*E$734,0)</f>
        <v>132</v>
      </c>
      <c r="N21" s="7">
        <f>Tabela1[[#This Row],[Testowany przychód]]-Tabela1[[#This Row],[Koszt Serwisu]]</f>
        <v>132</v>
      </c>
      <c r="O21" s="4">
        <f>IF(P20 &lt;&gt; 0, O20 + 3, O20)</f>
        <v>10</v>
      </c>
      <c r="P21" s="4">
        <f>IF(AND(C21 &lt;&gt; C22,L20&gt;=2400),2400,0)</f>
        <v>0</v>
      </c>
      <c r="Q21" s="7">
        <f>IF(AND(WEEKDAY(Tabela1[[#This Row],[Dzień]])&lt;=6,WEEKDAY(Tabela1[[#This Row],[Dzień]])&gt;=2),ROUNDDOWN(Tabela1[[#This Row],[Popyt]]*Tabela1[[#This Row],[Nowa liczba rowerów]],0)*30,0)</f>
        <v>60</v>
      </c>
      <c r="R21" s="7">
        <f>IF(WEEKDAY(Tabela1[[#This Row],[Dzień]])=1,Tabela1[[#This Row],[Nowa liczba rowerów]]*15,0) + Tabela1[[#This Row],[Koszt kupionych rowerów]]</f>
        <v>0</v>
      </c>
      <c r="S21"/>
    </row>
    <row r="22" spans="1:19" x14ac:dyDescent="0.25">
      <c r="A22" s="1">
        <v>44947</v>
      </c>
      <c r="B22" s="1" t="s">
        <v>2</v>
      </c>
      <c r="C22" s="4" t="str">
        <f>VLOOKUP(MONTH(Tabela1[[#This Row],[Dzień]]),Tabela3[],2,TRUE)</f>
        <v>Styczeń</v>
      </c>
      <c r="D22" s="4">
        <f>YEAR(Tabela1[[#This Row],[Dzień]])</f>
        <v>2023</v>
      </c>
      <c r="E22" s="2">
        <f>VLOOKUP(Tabela1[[#This Row],[Pora roku]],TabelaPopyt[],2,FALSE)</f>
        <v>0.2</v>
      </c>
      <c r="F22" s="3">
        <v>10</v>
      </c>
      <c r="G22" s="7">
        <f>IF(AND(WEEKDAY(Tabela1[[#This Row],[Dzień]])&lt;=6,WEEKDAY(Tabela1[[#This Row],[Dzień]])&gt;=2),ROUNDDOWN(Tabela1[[#This Row],[Popyt]]*Tabela1[[#This Row],[Liczba Rowerów]],0)*30,0)</f>
        <v>0</v>
      </c>
      <c r="H22" s="7">
        <f>IF(WEEKDAY(Tabela1[[#This Row],[Dzień]])=1,Tabela1[[#This Row],[Liczba Rowerów]]*15,0)</f>
        <v>0</v>
      </c>
      <c r="I22" s="7">
        <f>Tabela1[[#This Row],[Przychód]]-Tabela1[[#This Row],[Koszt Serwisu]]</f>
        <v>0</v>
      </c>
      <c r="J22" s="7">
        <f>J21+Tabela1[[#This Row],[Przychód]]</f>
        <v>900</v>
      </c>
      <c r="K22" s="7">
        <f>K21+Tabela1[[#This Row],[Koszt Serwisu]]</f>
        <v>8450</v>
      </c>
      <c r="L22" s="7">
        <f>Tabela1[[#This Row],[Łączny przychód]]-Tabela1[[#This Row],[Łączny Koszt]]</f>
        <v>-7550</v>
      </c>
      <c r="M22" s="7">
        <f>IF(AND(WEEKDAY(Tabela1[[#This Row],[Dzień]])&lt;=6,WEEKDAY(Tabela1[[#This Row],[Dzień]])&gt;=2),ROUNDDOWN(Tabela1[[#This Row],[Popyt]]*Tabela1[[#This Row],[Liczba Rowerów]],0)*E$734,0)</f>
        <v>0</v>
      </c>
      <c r="N22" s="7">
        <f>Tabela1[[#This Row],[Testowany przychód]]-Tabela1[[#This Row],[Koszt Serwisu]]</f>
        <v>0</v>
      </c>
      <c r="O22" s="4">
        <f>IF(P21 &lt;&gt; 0, O21 + 3, O21)</f>
        <v>10</v>
      </c>
      <c r="P22" s="4">
        <f>IF(AND(C22 &lt;&gt; C23,L21&gt;=2400),2400,0)</f>
        <v>0</v>
      </c>
      <c r="Q22" s="7">
        <f>IF(AND(WEEKDAY(Tabela1[[#This Row],[Dzień]])&lt;=6,WEEKDAY(Tabela1[[#This Row],[Dzień]])&gt;=2),ROUNDDOWN(Tabela1[[#This Row],[Popyt]]*Tabela1[[#This Row],[Nowa liczba rowerów]],0)*30,0)</f>
        <v>0</v>
      </c>
      <c r="R22" s="7">
        <f>IF(WEEKDAY(Tabela1[[#This Row],[Dzień]])=1,Tabela1[[#This Row],[Nowa liczba rowerów]]*15,0) + Tabela1[[#This Row],[Koszt kupionych rowerów]]</f>
        <v>0</v>
      </c>
      <c r="S22"/>
    </row>
    <row r="23" spans="1:19" x14ac:dyDescent="0.25">
      <c r="A23" s="1">
        <v>44948</v>
      </c>
      <c r="B23" s="1" t="s">
        <v>2</v>
      </c>
      <c r="C23" s="4" t="str">
        <f>VLOOKUP(MONTH(Tabela1[[#This Row],[Dzień]]),Tabela3[],2,TRUE)</f>
        <v>Styczeń</v>
      </c>
      <c r="D23" s="4">
        <f>YEAR(Tabela1[[#This Row],[Dzień]])</f>
        <v>2023</v>
      </c>
      <c r="E23" s="2">
        <f>VLOOKUP(Tabela1[[#This Row],[Pora roku]],TabelaPopyt[],2,FALSE)</f>
        <v>0.2</v>
      </c>
      <c r="F23" s="3">
        <v>10</v>
      </c>
      <c r="G23" s="7">
        <f>IF(AND(WEEKDAY(Tabela1[[#This Row],[Dzień]])&lt;=6,WEEKDAY(Tabela1[[#This Row],[Dzień]])&gt;=2),ROUNDDOWN(Tabela1[[#This Row],[Popyt]]*Tabela1[[#This Row],[Liczba Rowerów]],0)*30,0)</f>
        <v>0</v>
      </c>
      <c r="H23" s="7">
        <f>IF(WEEKDAY(Tabela1[[#This Row],[Dzień]])=1,Tabela1[[#This Row],[Liczba Rowerów]]*15,0)</f>
        <v>150</v>
      </c>
      <c r="I23" s="7">
        <f>Tabela1[[#This Row],[Przychód]]-Tabela1[[#This Row],[Koszt Serwisu]]</f>
        <v>-150</v>
      </c>
      <c r="J23" s="7">
        <f>J22+Tabela1[[#This Row],[Przychód]]</f>
        <v>900</v>
      </c>
      <c r="K23" s="7">
        <f>K22+Tabela1[[#This Row],[Koszt Serwisu]]</f>
        <v>8600</v>
      </c>
      <c r="L23" s="7">
        <f>Tabela1[[#This Row],[Łączny przychód]]-Tabela1[[#This Row],[Łączny Koszt]]</f>
        <v>-7700</v>
      </c>
      <c r="M23" s="7">
        <f>IF(AND(WEEKDAY(Tabela1[[#This Row],[Dzień]])&lt;=6,WEEKDAY(Tabela1[[#This Row],[Dzień]])&gt;=2),ROUNDDOWN(Tabela1[[#This Row],[Popyt]]*Tabela1[[#This Row],[Liczba Rowerów]],0)*E$734,0)</f>
        <v>0</v>
      </c>
      <c r="N23" s="7">
        <f>Tabela1[[#This Row],[Testowany przychód]]-Tabela1[[#This Row],[Koszt Serwisu]]</f>
        <v>-150</v>
      </c>
      <c r="O23" s="4">
        <f>IF(P22 &lt;&gt; 0, O22 + 3, O22)</f>
        <v>10</v>
      </c>
      <c r="P23" s="4">
        <f>IF(AND(C23 &lt;&gt; C24,L22&gt;=2400),2400,0)</f>
        <v>0</v>
      </c>
      <c r="Q23" s="7">
        <f>IF(AND(WEEKDAY(Tabela1[[#This Row],[Dzień]])&lt;=6,WEEKDAY(Tabela1[[#This Row],[Dzień]])&gt;=2),ROUNDDOWN(Tabela1[[#This Row],[Popyt]]*Tabela1[[#This Row],[Nowa liczba rowerów]],0)*30,0)</f>
        <v>0</v>
      </c>
      <c r="R23" s="7">
        <f>IF(WEEKDAY(Tabela1[[#This Row],[Dzień]])=1,Tabela1[[#This Row],[Nowa liczba rowerów]]*15,0) + Tabela1[[#This Row],[Koszt kupionych rowerów]]</f>
        <v>150</v>
      </c>
      <c r="S23"/>
    </row>
    <row r="24" spans="1:19" x14ac:dyDescent="0.25">
      <c r="A24" s="1">
        <v>44949</v>
      </c>
      <c r="B24" s="1" t="s">
        <v>2</v>
      </c>
      <c r="C24" s="4" t="str">
        <f>VLOOKUP(MONTH(Tabela1[[#This Row],[Dzień]]),Tabela3[],2,TRUE)</f>
        <v>Styczeń</v>
      </c>
      <c r="D24" s="4">
        <f>YEAR(Tabela1[[#This Row],[Dzień]])</f>
        <v>2023</v>
      </c>
      <c r="E24" s="2">
        <f>VLOOKUP(Tabela1[[#This Row],[Pora roku]],TabelaPopyt[],2,FALSE)</f>
        <v>0.2</v>
      </c>
      <c r="F24" s="3">
        <v>10</v>
      </c>
      <c r="G24" s="7">
        <f>IF(AND(WEEKDAY(Tabela1[[#This Row],[Dzień]])&lt;=6,WEEKDAY(Tabela1[[#This Row],[Dzień]])&gt;=2),ROUNDDOWN(Tabela1[[#This Row],[Popyt]]*Tabela1[[#This Row],[Liczba Rowerów]],0)*30,0)</f>
        <v>60</v>
      </c>
      <c r="H24" s="7">
        <f>IF(WEEKDAY(Tabela1[[#This Row],[Dzień]])=1,Tabela1[[#This Row],[Liczba Rowerów]]*15,0)</f>
        <v>0</v>
      </c>
      <c r="I24" s="7">
        <f>Tabela1[[#This Row],[Przychód]]-Tabela1[[#This Row],[Koszt Serwisu]]</f>
        <v>60</v>
      </c>
      <c r="J24" s="7">
        <f>J23+Tabela1[[#This Row],[Przychód]]</f>
        <v>960</v>
      </c>
      <c r="K24" s="7">
        <f>K23+Tabela1[[#This Row],[Koszt Serwisu]]</f>
        <v>8600</v>
      </c>
      <c r="L24" s="7">
        <f>Tabela1[[#This Row],[Łączny przychód]]-Tabela1[[#This Row],[Łączny Koszt]]</f>
        <v>-7640</v>
      </c>
      <c r="M24" s="7">
        <f>IF(AND(WEEKDAY(Tabela1[[#This Row],[Dzień]])&lt;=6,WEEKDAY(Tabela1[[#This Row],[Dzień]])&gt;=2),ROUNDDOWN(Tabela1[[#This Row],[Popyt]]*Tabela1[[#This Row],[Liczba Rowerów]],0)*E$734,0)</f>
        <v>132</v>
      </c>
      <c r="N24" s="7">
        <f>Tabela1[[#This Row],[Testowany przychód]]-Tabela1[[#This Row],[Koszt Serwisu]]</f>
        <v>132</v>
      </c>
      <c r="O24" s="4">
        <f>IF(P23 &lt;&gt; 0, O23 + 3, O23)</f>
        <v>10</v>
      </c>
      <c r="P24" s="4">
        <f>IF(AND(C24 &lt;&gt; C25,L23&gt;=2400),2400,0)</f>
        <v>0</v>
      </c>
      <c r="Q24" s="7">
        <f>IF(AND(WEEKDAY(Tabela1[[#This Row],[Dzień]])&lt;=6,WEEKDAY(Tabela1[[#This Row],[Dzień]])&gt;=2),ROUNDDOWN(Tabela1[[#This Row],[Popyt]]*Tabela1[[#This Row],[Nowa liczba rowerów]],0)*30,0)</f>
        <v>60</v>
      </c>
      <c r="R24" s="7">
        <f>IF(WEEKDAY(Tabela1[[#This Row],[Dzień]])=1,Tabela1[[#This Row],[Nowa liczba rowerów]]*15,0) + Tabela1[[#This Row],[Koszt kupionych rowerów]]</f>
        <v>0</v>
      </c>
      <c r="S24"/>
    </row>
    <row r="25" spans="1:19" x14ac:dyDescent="0.25">
      <c r="A25" s="1">
        <v>44950</v>
      </c>
      <c r="B25" s="1" t="s">
        <v>2</v>
      </c>
      <c r="C25" s="4" t="str">
        <f>VLOOKUP(MONTH(Tabela1[[#This Row],[Dzień]]),Tabela3[],2,TRUE)</f>
        <v>Styczeń</v>
      </c>
      <c r="D25" s="4">
        <f>YEAR(Tabela1[[#This Row],[Dzień]])</f>
        <v>2023</v>
      </c>
      <c r="E25" s="2">
        <f>VLOOKUP(Tabela1[[#This Row],[Pora roku]],TabelaPopyt[],2,FALSE)</f>
        <v>0.2</v>
      </c>
      <c r="F25" s="3">
        <v>10</v>
      </c>
      <c r="G25" s="7">
        <f>IF(AND(WEEKDAY(Tabela1[[#This Row],[Dzień]])&lt;=6,WEEKDAY(Tabela1[[#This Row],[Dzień]])&gt;=2),ROUNDDOWN(Tabela1[[#This Row],[Popyt]]*Tabela1[[#This Row],[Liczba Rowerów]],0)*30,0)</f>
        <v>60</v>
      </c>
      <c r="H25" s="7">
        <f>IF(WEEKDAY(Tabela1[[#This Row],[Dzień]])=1,Tabela1[[#This Row],[Liczba Rowerów]]*15,0)</f>
        <v>0</v>
      </c>
      <c r="I25" s="7">
        <f>Tabela1[[#This Row],[Przychód]]-Tabela1[[#This Row],[Koszt Serwisu]]</f>
        <v>60</v>
      </c>
      <c r="J25" s="7">
        <f>J24+Tabela1[[#This Row],[Przychód]]</f>
        <v>1020</v>
      </c>
      <c r="K25" s="7">
        <f>K24+Tabela1[[#This Row],[Koszt Serwisu]]</f>
        <v>8600</v>
      </c>
      <c r="L25" s="7">
        <f>Tabela1[[#This Row],[Łączny przychód]]-Tabela1[[#This Row],[Łączny Koszt]]</f>
        <v>-7580</v>
      </c>
      <c r="M25" s="7">
        <f>IF(AND(WEEKDAY(Tabela1[[#This Row],[Dzień]])&lt;=6,WEEKDAY(Tabela1[[#This Row],[Dzień]])&gt;=2),ROUNDDOWN(Tabela1[[#This Row],[Popyt]]*Tabela1[[#This Row],[Liczba Rowerów]],0)*E$734,0)</f>
        <v>132</v>
      </c>
      <c r="N25" s="7">
        <f>Tabela1[[#This Row],[Testowany przychód]]-Tabela1[[#This Row],[Koszt Serwisu]]</f>
        <v>132</v>
      </c>
      <c r="O25" s="4">
        <f>IF(P24 &lt;&gt; 0, O24 + 3, O24)</f>
        <v>10</v>
      </c>
      <c r="P25" s="4">
        <f>IF(AND(C25 &lt;&gt; C26,L24&gt;=2400),2400,0)</f>
        <v>0</v>
      </c>
      <c r="Q25" s="7">
        <f>IF(AND(WEEKDAY(Tabela1[[#This Row],[Dzień]])&lt;=6,WEEKDAY(Tabela1[[#This Row],[Dzień]])&gt;=2),ROUNDDOWN(Tabela1[[#This Row],[Popyt]]*Tabela1[[#This Row],[Nowa liczba rowerów]],0)*30,0)</f>
        <v>60</v>
      </c>
      <c r="R25" s="7">
        <f>IF(WEEKDAY(Tabela1[[#This Row],[Dzień]])=1,Tabela1[[#This Row],[Nowa liczba rowerów]]*15,0) + Tabela1[[#This Row],[Koszt kupionych rowerów]]</f>
        <v>0</v>
      </c>
      <c r="S25"/>
    </row>
    <row r="26" spans="1:19" x14ac:dyDescent="0.25">
      <c r="A26" s="1">
        <v>44951</v>
      </c>
      <c r="B26" s="1" t="s">
        <v>2</v>
      </c>
      <c r="C26" s="4" t="str">
        <f>VLOOKUP(MONTH(Tabela1[[#This Row],[Dzień]]),Tabela3[],2,TRUE)</f>
        <v>Styczeń</v>
      </c>
      <c r="D26" s="4">
        <f>YEAR(Tabela1[[#This Row],[Dzień]])</f>
        <v>2023</v>
      </c>
      <c r="E26" s="2">
        <f>VLOOKUP(Tabela1[[#This Row],[Pora roku]],TabelaPopyt[],2,FALSE)</f>
        <v>0.2</v>
      </c>
      <c r="F26" s="3">
        <v>10</v>
      </c>
      <c r="G26" s="7">
        <f>IF(AND(WEEKDAY(Tabela1[[#This Row],[Dzień]])&lt;=6,WEEKDAY(Tabela1[[#This Row],[Dzień]])&gt;=2),ROUNDDOWN(Tabela1[[#This Row],[Popyt]]*Tabela1[[#This Row],[Liczba Rowerów]],0)*30,0)</f>
        <v>60</v>
      </c>
      <c r="H26" s="7">
        <f>IF(WEEKDAY(Tabela1[[#This Row],[Dzień]])=1,Tabela1[[#This Row],[Liczba Rowerów]]*15,0)</f>
        <v>0</v>
      </c>
      <c r="I26" s="7">
        <f>Tabela1[[#This Row],[Przychód]]-Tabela1[[#This Row],[Koszt Serwisu]]</f>
        <v>60</v>
      </c>
      <c r="J26" s="7">
        <f>J25+Tabela1[[#This Row],[Przychód]]</f>
        <v>1080</v>
      </c>
      <c r="K26" s="7">
        <f>K25+Tabela1[[#This Row],[Koszt Serwisu]]</f>
        <v>8600</v>
      </c>
      <c r="L26" s="7">
        <f>Tabela1[[#This Row],[Łączny przychód]]-Tabela1[[#This Row],[Łączny Koszt]]</f>
        <v>-7520</v>
      </c>
      <c r="M26" s="7">
        <f>IF(AND(WEEKDAY(Tabela1[[#This Row],[Dzień]])&lt;=6,WEEKDAY(Tabela1[[#This Row],[Dzień]])&gt;=2),ROUNDDOWN(Tabela1[[#This Row],[Popyt]]*Tabela1[[#This Row],[Liczba Rowerów]],0)*E$734,0)</f>
        <v>132</v>
      </c>
      <c r="N26" s="7">
        <f>Tabela1[[#This Row],[Testowany przychód]]-Tabela1[[#This Row],[Koszt Serwisu]]</f>
        <v>132</v>
      </c>
      <c r="O26" s="4">
        <f>IF(P25 &lt;&gt; 0, O25 + 3, O25)</f>
        <v>10</v>
      </c>
      <c r="P26" s="4">
        <f>IF(AND(C26 &lt;&gt; C27,L25&gt;=2400),2400,0)</f>
        <v>0</v>
      </c>
      <c r="Q26" s="7">
        <f>IF(AND(WEEKDAY(Tabela1[[#This Row],[Dzień]])&lt;=6,WEEKDAY(Tabela1[[#This Row],[Dzień]])&gt;=2),ROUNDDOWN(Tabela1[[#This Row],[Popyt]]*Tabela1[[#This Row],[Nowa liczba rowerów]],0)*30,0)</f>
        <v>60</v>
      </c>
      <c r="R26" s="7">
        <f>IF(WEEKDAY(Tabela1[[#This Row],[Dzień]])=1,Tabela1[[#This Row],[Nowa liczba rowerów]]*15,0) + Tabela1[[#This Row],[Koszt kupionych rowerów]]</f>
        <v>0</v>
      </c>
      <c r="S26"/>
    </row>
    <row r="27" spans="1:19" x14ac:dyDescent="0.25">
      <c r="A27" s="1">
        <v>44952</v>
      </c>
      <c r="B27" s="1" t="s">
        <v>2</v>
      </c>
      <c r="C27" s="4" t="str">
        <f>VLOOKUP(MONTH(Tabela1[[#This Row],[Dzień]]),Tabela3[],2,TRUE)</f>
        <v>Styczeń</v>
      </c>
      <c r="D27" s="4">
        <f>YEAR(Tabela1[[#This Row],[Dzień]])</f>
        <v>2023</v>
      </c>
      <c r="E27" s="2">
        <f>VLOOKUP(Tabela1[[#This Row],[Pora roku]],TabelaPopyt[],2,FALSE)</f>
        <v>0.2</v>
      </c>
      <c r="F27" s="3">
        <v>10</v>
      </c>
      <c r="G27" s="7">
        <f>IF(AND(WEEKDAY(Tabela1[[#This Row],[Dzień]])&lt;=6,WEEKDAY(Tabela1[[#This Row],[Dzień]])&gt;=2),ROUNDDOWN(Tabela1[[#This Row],[Popyt]]*Tabela1[[#This Row],[Liczba Rowerów]],0)*30,0)</f>
        <v>60</v>
      </c>
      <c r="H27" s="7">
        <f>IF(WEEKDAY(Tabela1[[#This Row],[Dzień]])=1,Tabela1[[#This Row],[Liczba Rowerów]]*15,0)</f>
        <v>0</v>
      </c>
      <c r="I27" s="7">
        <f>Tabela1[[#This Row],[Przychód]]-Tabela1[[#This Row],[Koszt Serwisu]]</f>
        <v>60</v>
      </c>
      <c r="J27" s="7">
        <f>J26+Tabela1[[#This Row],[Przychód]]</f>
        <v>1140</v>
      </c>
      <c r="K27" s="7">
        <f>K26+Tabela1[[#This Row],[Koszt Serwisu]]</f>
        <v>8600</v>
      </c>
      <c r="L27" s="7">
        <f>Tabela1[[#This Row],[Łączny przychód]]-Tabela1[[#This Row],[Łączny Koszt]]</f>
        <v>-7460</v>
      </c>
      <c r="M27" s="7">
        <f>IF(AND(WEEKDAY(Tabela1[[#This Row],[Dzień]])&lt;=6,WEEKDAY(Tabela1[[#This Row],[Dzień]])&gt;=2),ROUNDDOWN(Tabela1[[#This Row],[Popyt]]*Tabela1[[#This Row],[Liczba Rowerów]],0)*E$734,0)</f>
        <v>132</v>
      </c>
      <c r="N27" s="7">
        <f>Tabela1[[#This Row],[Testowany przychód]]-Tabela1[[#This Row],[Koszt Serwisu]]</f>
        <v>132</v>
      </c>
      <c r="O27" s="4">
        <f>IF(P26 &lt;&gt; 0, O26 + 3, O26)</f>
        <v>10</v>
      </c>
      <c r="P27" s="4">
        <f>IF(AND(C27 &lt;&gt; C28,L26&gt;=2400),2400,0)</f>
        <v>0</v>
      </c>
      <c r="Q27" s="7">
        <f>IF(AND(WEEKDAY(Tabela1[[#This Row],[Dzień]])&lt;=6,WEEKDAY(Tabela1[[#This Row],[Dzień]])&gt;=2),ROUNDDOWN(Tabela1[[#This Row],[Popyt]]*Tabela1[[#This Row],[Nowa liczba rowerów]],0)*30,0)</f>
        <v>60</v>
      </c>
      <c r="R27" s="7">
        <f>IF(WEEKDAY(Tabela1[[#This Row],[Dzień]])=1,Tabela1[[#This Row],[Nowa liczba rowerów]]*15,0) + Tabela1[[#This Row],[Koszt kupionych rowerów]]</f>
        <v>0</v>
      </c>
      <c r="S27"/>
    </row>
    <row r="28" spans="1:19" x14ac:dyDescent="0.25">
      <c r="A28" s="1">
        <v>44953</v>
      </c>
      <c r="B28" s="1" t="s">
        <v>2</v>
      </c>
      <c r="C28" s="4" t="str">
        <f>VLOOKUP(MONTH(Tabela1[[#This Row],[Dzień]]),Tabela3[],2,TRUE)</f>
        <v>Styczeń</v>
      </c>
      <c r="D28" s="4">
        <f>YEAR(Tabela1[[#This Row],[Dzień]])</f>
        <v>2023</v>
      </c>
      <c r="E28" s="2">
        <f>VLOOKUP(Tabela1[[#This Row],[Pora roku]],TabelaPopyt[],2,FALSE)</f>
        <v>0.2</v>
      </c>
      <c r="F28" s="3">
        <v>10</v>
      </c>
      <c r="G28" s="7">
        <f>IF(AND(WEEKDAY(Tabela1[[#This Row],[Dzień]])&lt;=6,WEEKDAY(Tabela1[[#This Row],[Dzień]])&gt;=2),ROUNDDOWN(Tabela1[[#This Row],[Popyt]]*Tabela1[[#This Row],[Liczba Rowerów]],0)*30,0)</f>
        <v>60</v>
      </c>
      <c r="H28" s="7">
        <f>IF(WEEKDAY(Tabela1[[#This Row],[Dzień]])=1,Tabela1[[#This Row],[Liczba Rowerów]]*15,0)</f>
        <v>0</v>
      </c>
      <c r="I28" s="7">
        <f>Tabela1[[#This Row],[Przychód]]-Tabela1[[#This Row],[Koszt Serwisu]]</f>
        <v>60</v>
      </c>
      <c r="J28" s="7">
        <f>J27+Tabela1[[#This Row],[Przychód]]</f>
        <v>1200</v>
      </c>
      <c r="K28" s="7">
        <f>K27+Tabela1[[#This Row],[Koszt Serwisu]]</f>
        <v>8600</v>
      </c>
      <c r="L28" s="7">
        <f>Tabela1[[#This Row],[Łączny przychód]]-Tabela1[[#This Row],[Łączny Koszt]]</f>
        <v>-7400</v>
      </c>
      <c r="M28" s="7">
        <f>IF(AND(WEEKDAY(Tabela1[[#This Row],[Dzień]])&lt;=6,WEEKDAY(Tabela1[[#This Row],[Dzień]])&gt;=2),ROUNDDOWN(Tabela1[[#This Row],[Popyt]]*Tabela1[[#This Row],[Liczba Rowerów]],0)*E$734,0)</f>
        <v>132</v>
      </c>
      <c r="N28" s="7">
        <f>Tabela1[[#This Row],[Testowany przychód]]-Tabela1[[#This Row],[Koszt Serwisu]]</f>
        <v>132</v>
      </c>
      <c r="O28" s="4">
        <f>IF(P27 &lt;&gt; 0, O27 + 3, O27)</f>
        <v>10</v>
      </c>
      <c r="P28" s="4">
        <f>IF(AND(C28 &lt;&gt; C29,L27&gt;=2400),2400,0)</f>
        <v>0</v>
      </c>
      <c r="Q28" s="7">
        <f>IF(AND(WEEKDAY(Tabela1[[#This Row],[Dzień]])&lt;=6,WEEKDAY(Tabela1[[#This Row],[Dzień]])&gt;=2),ROUNDDOWN(Tabela1[[#This Row],[Popyt]]*Tabela1[[#This Row],[Nowa liczba rowerów]],0)*30,0)</f>
        <v>60</v>
      </c>
      <c r="R28" s="7">
        <f>IF(WEEKDAY(Tabela1[[#This Row],[Dzień]])=1,Tabela1[[#This Row],[Nowa liczba rowerów]]*15,0) + Tabela1[[#This Row],[Koszt kupionych rowerów]]</f>
        <v>0</v>
      </c>
      <c r="S28"/>
    </row>
    <row r="29" spans="1:19" x14ac:dyDescent="0.25">
      <c r="A29" s="1">
        <v>44954</v>
      </c>
      <c r="B29" s="1" t="s">
        <v>2</v>
      </c>
      <c r="C29" s="4" t="str">
        <f>VLOOKUP(MONTH(Tabela1[[#This Row],[Dzień]]),Tabela3[],2,TRUE)</f>
        <v>Styczeń</v>
      </c>
      <c r="D29" s="4">
        <f>YEAR(Tabela1[[#This Row],[Dzień]])</f>
        <v>2023</v>
      </c>
      <c r="E29" s="2">
        <f>VLOOKUP(Tabela1[[#This Row],[Pora roku]],TabelaPopyt[],2,FALSE)</f>
        <v>0.2</v>
      </c>
      <c r="F29" s="3">
        <v>10</v>
      </c>
      <c r="G29" s="7">
        <f>IF(AND(WEEKDAY(Tabela1[[#This Row],[Dzień]])&lt;=6,WEEKDAY(Tabela1[[#This Row],[Dzień]])&gt;=2),ROUNDDOWN(Tabela1[[#This Row],[Popyt]]*Tabela1[[#This Row],[Liczba Rowerów]],0)*30,0)</f>
        <v>0</v>
      </c>
      <c r="H29" s="7">
        <f>IF(WEEKDAY(Tabela1[[#This Row],[Dzień]])=1,Tabela1[[#This Row],[Liczba Rowerów]]*15,0)</f>
        <v>0</v>
      </c>
      <c r="I29" s="7">
        <f>Tabela1[[#This Row],[Przychód]]-Tabela1[[#This Row],[Koszt Serwisu]]</f>
        <v>0</v>
      </c>
      <c r="J29" s="7">
        <f>J28+Tabela1[[#This Row],[Przychód]]</f>
        <v>1200</v>
      </c>
      <c r="K29" s="7">
        <f>K28+Tabela1[[#This Row],[Koszt Serwisu]]</f>
        <v>8600</v>
      </c>
      <c r="L29" s="7">
        <f>Tabela1[[#This Row],[Łączny przychód]]-Tabela1[[#This Row],[Łączny Koszt]]</f>
        <v>-7400</v>
      </c>
      <c r="M29" s="7">
        <f>IF(AND(WEEKDAY(Tabela1[[#This Row],[Dzień]])&lt;=6,WEEKDAY(Tabela1[[#This Row],[Dzień]])&gt;=2),ROUNDDOWN(Tabela1[[#This Row],[Popyt]]*Tabela1[[#This Row],[Liczba Rowerów]],0)*E$734,0)</f>
        <v>0</v>
      </c>
      <c r="N29" s="7">
        <f>Tabela1[[#This Row],[Testowany przychód]]-Tabela1[[#This Row],[Koszt Serwisu]]</f>
        <v>0</v>
      </c>
      <c r="O29" s="4">
        <f>IF(P28 &lt;&gt; 0, O28 + 3, O28)</f>
        <v>10</v>
      </c>
      <c r="P29" s="4">
        <f>IF(AND(C29 &lt;&gt; C30,L28&gt;=2400),2400,0)</f>
        <v>0</v>
      </c>
      <c r="Q29" s="7">
        <f>IF(AND(WEEKDAY(Tabela1[[#This Row],[Dzień]])&lt;=6,WEEKDAY(Tabela1[[#This Row],[Dzień]])&gt;=2),ROUNDDOWN(Tabela1[[#This Row],[Popyt]]*Tabela1[[#This Row],[Nowa liczba rowerów]],0)*30,0)</f>
        <v>0</v>
      </c>
      <c r="R29" s="7">
        <f>IF(WEEKDAY(Tabela1[[#This Row],[Dzień]])=1,Tabela1[[#This Row],[Nowa liczba rowerów]]*15,0) + Tabela1[[#This Row],[Koszt kupionych rowerów]]</f>
        <v>0</v>
      </c>
      <c r="S29"/>
    </row>
    <row r="30" spans="1:19" x14ac:dyDescent="0.25">
      <c r="A30" s="1">
        <v>44955</v>
      </c>
      <c r="B30" s="1" t="s">
        <v>2</v>
      </c>
      <c r="C30" s="4" t="str">
        <f>VLOOKUP(MONTH(Tabela1[[#This Row],[Dzień]]),Tabela3[],2,TRUE)</f>
        <v>Styczeń</v>
      </c>
      <c r="D30" s="4">
        <f>YEAR(Tabela1[[#This Row],[Dzień]])</f>
        <v>2023</v>
      </c>
      <c r="E30" s="2">
        <f>VLOOKUP(Tabela1[[#This Row],[Pora roku]],TabelaPopyt[],2,FALSE)</f>
        <v>0.2</v>
      </c>
      <c r="F30" s="3">
        <v>10</v>
      </c>
      <c r="G30" s="7">
        <f>IF(AND(WEEKDAY(Tabela1[[#This Row],[Dzień]])&lt;=6,WEEKDAY(Tabela1[[#This Row],[Dzień]])&gt;=2),ROUNDDOWN(Tabela1[[#This Row],[Popyt]]*Tabela1[[#This Row],[Liczba Rowerów]],0)*30,0)</f>
        <v>0</v>
      </c>
      <c r="H30" s="7">
        <f>IF(WEEKDAY(Tabela1[[#This Row],[Dzień]])=1,Tabela1[[#This Row],[Liczba Rowerów]]*15,0)</f>
        <v>150</v>
      </c>
      <c r="I30" s="7">
        <f>Tabela1[[#This Row],[Przychód]]-Tabela1[[#This Row],[Koszt Serwisu]]</f>
        <v>-150</v>
      </c>
      <c r="J30" s="7">
        <f>J29+Tabela1[[#This Row],[Przychód]]</f>
        <v>1200</v>
      </c>
      <c r="K30" s="7">
        <f>K29+Tabela1[[#This Row],[Koszt Serwisu]]</f>
        <v>8750</v>
      </c>
      <c r="L30" s="7">
        <f>Tabela1[[#This Row],[Łączny przychód]]-Tabela1[[#This Row],[Łączny Koszt]]</f>
        <v>-7550</v>
      </c>
      <c r="M30" s="7">
        <f>IF(AND(WEEKDAY(Tabela1[[#This Row],[Dzień]])&lt;=6,WEEKDAY(Tabela1[[#This Row],[Dzień]])&gt;=2),ROUNDDOWN(Tabela1[[#This Row],[Popyt]]*Tabela1[[#This Row],[Liczba Rowerów]],0)*E$734,0)</f>
        <v>0</v>
      </c>
      <c r="N30" s="7">
        <f>Tabela1[[#This Row],[Testowany przychód]]-Tabela1[[#This Row],[Koszt Serwisu]]</f>
        <v>-150</v>
      </c>
      <c r="O30" s="4">
        <f>IF(P29 &lt;&gt; 0, O29 + 3, O29)</f>
        <v>10</v>
      </c>
      <c r="P30" s="4">
        <f>IF(AND(C30 &lt;&gt; C31,L29&gt;=2400),2400,0)</f>
        <v>0</v>
      </c>
      <c r="Q30" s="7">
        <f>IF(AND(WEEKDAY(Tabela1[[#This Row],[Dzień]])&lt;=6,WEEKDAY(Tabela1[[#This Row],[Dzień]])&gt;=2),ROUNDDOWN(Tabela1[[#This Row],[Popyt]]*Tabela1[[#This Row],[Nowa liczba rowerów]],0)*30,0)</f>
        <v>0</v>
      </c>
      <c r="R30" s="7">
        <f>IF(WEEKDAY(Tabela1[[#This Row],[Dzień]])=1,Tabela1[[#This Row],[Nowa liczba rowerów]]*15,0) + Tabela1[[#This Row],[Koszt kupionych rowerów]]</f>
        <v>150</v>
      </c>
      <c r="S30"/>
    </row>
    <row r="31" spans="1:19" x14ac:dyDescent="0.25">
      <c r="A31" s="1">
        <v>44956</v>
      </c>
      <c r="B31" s="1" t="s">
        <v>2</v>
      </c>
      <c r="C31" s="4" t="str">
        <f>VLOOKUP(MONTH(Tabela1[[#This Row],[Dzień]]),Tabela3[],2,TRUE)</f>
        <v>Styczeń</v>
      </c>
      <c r="D31" s="4">
        <f>YEAR(Tabela1[[#This Row],[Dzień]])</f>
        <v>2023</v>
      </c>
      <c r="E31" s="2">
        <f>VLOOKUP(Tabela1[[#This Row],[Pora roku]],TabelaPopyt[],2,FALSE)</f>
        <v>0.2</v>
      </c>
      <c r="F31" s="3">
        <v>10</v>
      </c>
      <c r="G31" s="7">
        <f>IF(AND(WEEKDAY(Tabela1[[#This Row],[Dzień]])&lt;=6,WEEKDAY(Tabela1[[#This Row],[Dzień]])&gt;=2),ROUNDDOWN(Tabela1[[#This Row],[Popyt]]*Tabela1[[#This Row],[Liczba Rowerów]],0)*30,0)</f>
        <v>60</v>
      </c>
      <c r="H31" s="7">
        <f>IF(WEEKDAY(Tabela1[[#This Row],[Dzień]])=1,Tabela1[[#This Row],[Liczba Rowerów]]*15,0)</f>
        <v>0</v>
      </c>
      <c r="I31" s="7">
        <f>Tabela1[[#This Row],[Przychód]]-Tabela1[[#This Row],[Koszt Serwisu]]</f>
        <v>60</v>
      </c>
      <c r="J31" s="7">
        <f>J30+Tabela1[[#This Row],[Przychód]]</f>
        <v>1260</v>
      </c>
      <c r="K31" s="7">
        <f>K30+Tabela1[[#This Row],[Koszt Serwisu]]</f>
        <v>8750</v>
      </c>
      <c r="L31" s="7">
        <f>Tabela1[[#This Row],[Łączny przychód]]-Tabela1[[#This Row],[Łączny Koszt]]</f>
        <v>-7490</v>
      </c>
      <c r="M31" s="7">
        <f>IF(AND(WEEKDAY(Tabela1[[#This Row],[Dzień]])&lt;=6,WEEKDAY(Tabela1[[#This Row],[Dzień]])&gt;=2),ROUNDDOWN(Tabela1[[#This Row],[Popyt]]*Tabela1[[#This Row],[Liczba Rowerów]],0)*E$734,0)</f>
        <v>132</v>
      </c>
      <c r="N31" s="7">
        <f>Tabela1[[#This Row],[Testowany przychód]]-Tabela1[[#This Row],[Koszt Serwisu]]</f>
        <v>132</v>
      </c>
      <c r="O31" s="4">
        <f>IF(P30 &lt;&gt; 0, O30 + 3, O30)</f>
        <v>10</v>
      </c>
      <c r="P31" s="4">
        <f>IF(AND(C31 &lt;&gt; C32,L30&gt;=2400),2400,0)</f>
        <v>0</v>
      </c>
      <c r="Q31" s="7">
        <f>IF(AND(WEEKDAY(Tabela1[[#This Row],[Dzień]])&lt;=6,WEEKDAY(Tabela1[[#This Row],[Dzień]])&gt;=2),ROUNDDOWN(Tabela1[[#This Row],[Popyt]]*Tabela1[[#This Row],[Nowa liczba rowerów]],0)*30,0)</f>
        <v>60</v>
      </c>
      <c r="R31" s="7">
        <f>IF(WEEKDAY(Tabela1[[#This Row],[Dzień]])=1,Tabela1[[#This Row],[Nowa liczba rowerów]]*15,0) + Tabela1[[#This Row],[Koszt kupionych rowerów]]</f>
        <v>0</v>
      </c>
      <c r="S31"/>
    </row>
    <row r="32" spans="1:19" x14ac:dyDescent="0.25">
      <c r="A32" s="1">
        <v>44957</v>
      </c>
      <c r="B32" s="1" t="s">
        <v>2</v>
      </c>
      <c r="C32" s="4" t="str">
        <f>VLOOKUP(MONTH(Tabela1[[#This Row],[Dzień]]),Tabela3[],2,TRUE)</f>
        <v>Styczeń</v>
      </c>
      <c r="D32" s="4">
        <f>YEAR(Tabela1[[#This Row],[Dzień]])</f>
        <v>2023</v>
      </c>
      <c r="E32" s="2">
        <f>VLOOKUP(Tabela1[[#This Row],[Pora roku]],TabelaPopyt[],2,FALSE)</f>
        <v>0.2</v>
      </c>
      <c r="F32" s="3">
        <v>10</v>
      </c>
      <c r="G32" s="7">
        <f>IF(AND(WEEKDAY(Tabela1[[#This Row],[Dzień]])&lt;=6,WEEKDAY(Tabela1[[#This Row],[Dzień]])&gt;=2),ROUNDDOWN(Tabela1[[#This Row],[Popyt]]*Tabela1[[#This Row],[Liczba Rowerów]],0)*30,0)</f>
        <v>60</v>
      </c>
      <c r="H32" s="7">
        <f>IF(WEEKDAY(Tabela1[[#This Row],[Dzień]])=1,Tabela1[[#This Row],[Liczba Rowerów]]*15,0)</f>
        <v>0</v>
      </c>
      <c r="I32" s="7">
        <f>Tabela1[[#This Row],[Przychód]]-Tabela1[[#This Row],[Koszt Serwisu]]</f>
        <v>60</v>
      </c>
      <c r="J32" s="7">
        <f>J31+Tabela1[[#This Row],[Przychód]]</f>
        <v>1320</v>
      </c>
      <c r="K32" s="7">
        <f>K31+Tabela1[[#This Row],[Koszt Serwisu]]</f>
        <v>8750</v>
      </c>
      <c r="L32" s="7">
        <f>Tabela1[[#This Row],[Łączny przychód]]-Tabela1[[#This Row],[Łączny Koszt]]</f>
        <v>-7430</v>
      </c>
      <c r="M32" s="7">
        <f>IF(AND(WEEKDAY(Tabela1[[#This Row],[Dzień]])&lt;=6,WEEKDAY(Tabela1[[#This Row],[Dzień]])&gt;=2),ROUNDDOWN(Tabela1[[#This Row],[Popyt]]*Tabela1[[#This Row],[Liczba Rowerów]],0)*E$734,0)</f>
        <v>132</v>
      </c>
      <c r="N32" s="7">
        <f>Tabela1[[#This Row],[Testowany przychód]]-Tabela1[[#This Row],[Koszt Serwisu]]</f>
        <v>132</v>
      </c>
      <c r="O32" s="4">
        <f>IF(P31 &lt;&gt; 0, O31 + 3, O31)</f>
        <v>10</v>
      </c>
      <c r="P32" s="4">
        <f>IF(AND(C32 &lt;&gt; C33,L31&gt;=2400),2400,0)</f>
        <v>0</v>
      </c>
      <c r="Q32" s="7">
        <f>IF(AND(WEEKDAY(Tabela1[[#This Row],[Dzień]])&lt;=6,WEEKDAY(Tabela1[[#This Row],[Dzień]])&gt;=2),ROUNDDOWN(Tabela1[[#This Row],[Popyt]]*Tabela1[[#This Row],[Nowa liczba rowerów]],0)*30,0)</f>
        <v>60</v>
      </c>
      <c r="R32" s="7">
        <f>IF(WEEKDAY(Tabela1[[#This Row],[Dzień]])=1,Tabela1[[#This Row],[Nowa liczba rowerów]]*15,0) + Tabela1[[#This Row],[Koszt kupionych rowerów]]</f>
        <v>0</v>
      </c>
      <c r="S32"/>
    </row>
    <row r="33" spans="1:19" x14ac:dyDescent="0.25">
      <c r="A33" s="1">
        <v>44958</v>
      </c>
      <c r="B33" s="1" t="s">
        <v>2</v>
      </c>
      <c r="C33" s="4" t="str">
        <f>VLOOKUP(MONTH(Tabela1[[#This Row],[Dzień]]),Tabela3[],2,TRUE)</f>
        <v>Luty</v>
      </c>
      <c r="D33" s="4">
        <f>YEAR(Tabela1[[#This Row],[Dzień]])</f>
        <v>2023</v>
      </c>
      <c r="E33" s="2">
        <f>VLOOKUP(Tabela1[[#This Row],[Pora roku]],TabelaPopyt[],2,FALSE)</f>
        <v>0.2</v>
      </c>
      <c r="F33" s="3">
        <v>10</v>
      </c>
      <c r="G33" s="7">
        <f>IF(AND(WEEKDAY(Tabela1[[#This Row],[Dzień]])&lt;=6,WEEKDAY(Tabela1[[#This Row],[Dzień]])&gt;=2),ROUNDDOWN(Tabela1[[#This Row],[Popyt]]*Tabela1[[#This Row],[Liczba Rowerów]],0)*30,0)</f>
        <v>60</v>
      </c>
      <c r="H33" s="7">
        <f>IF(WEEKDAY(Tabela1[[#This Row],[Dzień]])=1,Tabela1[[#This Row],[Liczba Rowerów]]*15,0)</f>
        <v>0</v>
      </c>
      <c r="I33" s="7">
        <f>Tabela1[[#This Row],[Przychód]]-Tabela1[[#This Row],[Koszt Serwisu]]</f>
        <v>60</v>
      </c>
      <c r="J33" s="7">
        <f>J32+Tabela1[[#This Row],[Przychód]]</f>
        <v>1380</v>
      </c>
      <c r="K33" s="7">
        <f>K32+Tabela1[[#This Row],[Koszt Serwisu]]</f>
        <v>8750</v>
      </c>
      <c r="L33" s="7">
        <f>Tabela1[[#This Row],[Łączny przychód]]-Tabela1[[#This Row],[Łączny Koszt]]</f>
        <v>-7370</v>
      </c>
      <c r="M33" s="7">
        <f>IF(AND(WEEKDAY(Tabela1[[#This Row],[Dzień]])&lt;=6,WEEKDAY(Tabela1[[#This Row],[Dzień]])&gt;=2),ROUNDDOWN(Tabela1[[#This Row],[Popyt]]*Tabela1[[#This Row],[Liczba Rowerów]],0)*E$734,0)</f>
        <v>132</v>
      </c>
      <c r="N33" s="7">
        <f>Tabela1[[#This Row],[Testowany przychód]]-Tabela1[[#This Row],[Koszt Serwisu]]</f>
        <v>132</v>
      </c>
      <c r="O33" s="4">
        <f>IF(P32 &lt;&gt; 0, O32 + 3, O32)</f>
        <v>10</v>
      </c>
      <c r="P33" s="4">
        <f>IF(AND(C33 &lt;&gt; C34,L32&gt;=2400),2400,0)</f>
        <v>0</v>
      </c>
      <c r="Q33" s="7">
        <f>IF(AND(WEEKDAY(Tabela1[[#This Row],[Dzień]])&lt;=6,WEEKDAY(Tabela1[[#This Row],[Dzień]])&gt;=2),ROUNDDOWN(Tabela1[[#This Row],[Popyt]]*Tabela1[[#This Row],[Nowa liczba rowerów]],0)*30,0)</f>
        <v>60</v>
      </c>
      <c r="R33" s="7">
        <f>IF(WEEKDAY(Tabela1[[#This Row],[Dzień]])=1,Tabela1[[#This Row],[Nowa liczba rowerów]]*15,0) + Tabela1[[#This Row],[Koszt kupionych rowerów]]</f>
        <v>0</v>
      </c>
      <c r="S33"/>
    </row>
    <row r="34" spans="1:19" x14ac:dyDescent="0.25">
      <c r="A34" s="1">
        <v>44959</v>
      </c>
      <c r="B34" s="1" t="s">
        <v>2</v>
      </c>
      <c r="C34" s="4" t="str">
        <f>VLOOKUP(MONTH(Tabela1[[#This Row],[Dzień]]),Tabela3[],2,TRUE)</f>
        <v>Luty</v>
      </c>
      <c r="D34" s="4">
        <f>YEAR(Tabela1[[#This Row],[Dzień]])</f>
        <v>2023</v>
      </c>
      <c r="E34" s="2">
        <f>VLOOKUP(Tabela1[[#This Row],[Pora roku]],TabelaPopyt[],2,FALSE)</f>
        <v>0.2</v>
      </c>
      <c r="F34" s="3">
        <v>10</v>
      </c>
      <c r="G34" s="7">
        <f>IF(AND(WEEKDAY(Tabela1[[#This Row],[Dzień]])&lt;=6,WEEKDAY(Tabela1[[#This Row],[Dzień]])&gt;=2),ROUNDDOWN(Tabela1[[#This Row],[Popyt]]*Tabela1[[#This Row],[Liczba Rowerów]],0)*30,0)</f>
        <v>60</v>
      </c>
      <c r="H34" s="7">
        <f>IF(WEEKDAY(Tabela1[[#This Row],[Dzień]])=1,Tabela1[[#This Row],[Liczba Rowerów]]*15,0)</f>
        <v>0</v>
      </c>
      <c r="I34" s="7">
        <f>Tabela1[[#This Row],[Przychód]]-Tabela1[[#This Row],[Koszt Serwisu]]</f>
        <v>60</v>
      </c>
      <c r="J34" s="7">
        <f>J33+Tabela1[[#This Row],[Przychód]]</f>
        <v>1440</v>
      </c>
      <c r="K34" s="7">
        <f>K33+Tabela1[[#This Row],[Koszt Serwisu]]</f>
        <v>8750</v>
      </c>
      <c r="L34" s="7">
        <f>Tabela1[[#This Row],[Łączny przychód]]-Tabela1[[#This Row],[Łączny Koszt]]</f>
        <v>-7310</v>
      </c>
      <c r="M34" s="7">
        <f>IF(AND(WEEKDAY(Tabela1[[#This Row],[Dzień]])&lt;=6,WEEKDAY(Tabela1[[#This Row],[Dzień]])&gt;=2),ROUNDDOWN(Tabela1[[#This Row],[Popyt]]*Tabela1[[#This Row],[Liczba Rowerów]],0)*E$734,0)</f>
        <v>132</v>
      </c>
      <c r="N34" s="7">
        <f>Tabela1[[#This Row],[Testowany przychód]]-Tabela1[[#This Row],[Koszt Serwisu]]</f>
        <v>132</v>
      </c>
      <c r="O34" s="4">
        <f>IF(P33 &lt;&gt; 0, O33 + 3, O33)</f>
        <v>10</v>
      </c>
      <c r="P34" s="4">
        <f>IF(AND(C34 &lt;&gt; C35,L33&gt;=2400),2400,0)</f>
        <v>0</v>
      </c>
      <c r="Q34" s="7">
        <f>IF(AND(WEEKDAY(Tabela1[[#This Row],[Dzień]])&lt;=6,WEEKDAY(Tabela1[[#This Row],[Dzień]])&gt;=2),ROUNDDOWN(Tabela1[[#This Row],[Popyt]]*Tabela1[[#This Row],[Nowa liczba rowerów]],0)*30,0)</f>
        <v>60</v>
      </c>
      <c r="R34" s="7">
        <f>IF(WEEKDAY(Tabela1[[#This Row],[Dzień]])=1,Tabela1[[#This Row],[Nowa liczba rowerów]]*15,0) + Tabela1[[#This Row],[Koszt kupionych rowerów]]</f>
        <v>0</v>
      </c>
      <c r="S34"/>
    </row>
    <row r="35" spans="1:19" x14ac:dyDescent="0.25">
      <c r="A35" s="1">
        <v>44960</v>
      </c>
      <c r="B35" s="1" t="s">
        <v>2</v>
      </c>
      <c r="C35" s="4" t="str">
        <f>VLOOKUP(MONTH(Tabela1[[#This Row],[Dzień]]),Tabela3[],2,TRUE)</f>
        <v>Luty</v>
      </c>
      <c r="D35" s="4">
        <f>YEAR(Tabela1[[#This Row],[Dzień]])</f>
        <v>2023</v>
      </c>
      <c r="E35" s="2">
        <f>VLOOKUP(Tabela1[[#This Row],[Pora roku]],TabelaPopyt[],2,FALSE)</f>
        <v>0.2</v>
      </c>
      <c r="F35" s="3">
        <v>10</v>
      </c>
      <c r="G35" s="7">
        <f>IF(AND(WEEKDAY(Tabela1[[#This Row],[Dzień]])&lt;=6,WEEKDAY(Tabela1[[#This Row],[Dzień]])&gt;=2),ROUNDDOWN(Tabela1[[#This Row],[Popyt]]*Tabela1[[#This Row],[Liczba Rowerów]],0)*30,0)</f>
        <v>60</v>
      </c>
      <c r="H35" s="7">
        <f>IF(WEEKDAY(Tabela1[[#This Row],[Dzień]])=1,Tabela1[[#This Row],[Liczba Rowerów]]*15,0)</f>
        <v>0</v>
      </c>
      <c r="I35" s="7">
        <f>Tabela1[[#This Row],[Przychód]]-Tabela1[[#This Row],[Koszt Serwisu]]</f>
        <v>60</v>
      </c>
      <c r="J35" s="7">
        <f>J34+Tabela1[[#This Row],[Przychód]]</f>
        <v>1500</v>
      </c>
      <c r="K35" s="7">
        <f>K34+Tabela1[[#This Row],[Koszt Serwisu]]</f>
        <v>8750</v>
      </c>
      <c r="L35" s="7">
        <f>Tabela1[[#This Row],[Łączny przychód]]-Tabela1[[#This Row],[Łączny Koszt]]</f>
        <v>-7250</v>
      </c>
      <c r="M35" s="7">
        <f>IF(AND(WEEKDAY(Tabela1[[#This Row],[Dzień]])&lt;=6,WEEKDAY(Tabela1[[#This Row],[Dzień]])&gt;=2),ROUNDDOWN(Tabela1[[#This Row],[Popyt]]*Tabela1[[#This Row],[Liczba Rowerów]],0)*E$734,0)</f>
        <v>132</v>
      </c>
      <c r="N35" s="7">
        <f>Tabela1[[#This Row],[Testowany przychód]]-Tabela1[[#This Row],[Koszt Serwisu]]</f>
        <v>132</v>
      </c>
      <c r="O35" s="4">
        <f>IF(P34 &lt;&gt; 0, O34 + 3, O34)</f>
        <v>10</v>
      </c>
      <c r="P35" s="4">
        <f>IF(AND(C35 &lt;&gt; C36,L34&gt;=2400),2400,0)</f>
        <v>0</v>
      </c>
      <c r="Q35" s="7">
        <f>IF(AND(WEEKDAY(Tabela1[[#This Row],[Dzień]])&lt;=6,WEEKDAY(Tabela1[[#This Row],[Dzień]])&gt;=2),ROUNDDOWN(Tabela1[[#This Row],[Popyt]]*Tabela1[[#This Row],[Nowa liczba rowerów]],0)*30,0)</f>
        <v>60</v>
      </c>
      <c r="R35" s="7">
        <f>IF(WEEKDAY(Tabela1[[#This Row],[Dzień]])=1,Tabela1[[#This Row],[Nowa liczba rowerów]]*15,0) + Tabela1[[#This Row],[Koszt kupionych rowerów]]</f>
        <v>0</v>
      </c>
      <c r="S35"/>
    </row>
    <row r="36" spans="1:19" x14ac:dyDescent="0.25">
      <c r="A36" s="1">
        <v>44961</v>
      </c>
      <c r="B36" s="1" t="s">
        <v>2</v>
      </c>
      <c r="C36" s="4" t="str">
        <f>VLOOKUP(MONTH(Tabela1[[#This Row],[Dzień]]),Tabela3[],2,TRUE)</f>
        <v>Luty</v>
      </c>
      <c r="D36" s="4">
        <f>YEAR(Tabela1[[#This Row],[Dzień]])</f>
        <v>2023</v>
      </c>
      <c r="E36" s="2">
        <f>VLOOKUP(Tabela1[[#This Row],[Pora roku]],TabelaPopyt[],2,FALSE)</f>
        <v>0.2</v>
      </c>
      <c r="F36" s="3">
        <v>10</v>
      </c>
      <c r="G36" s="7">
        <f>IF(AND(WEEKDAY(Tabela1[[#This Row],[Dzień]])&lt;=6,WEEKDAY(Tabela1[[#This Row],[Dzień]])&gt;=2),ROUNDDOWN(Tabela1[[#This Row],[Popyt]]*Tabela1[[#This Row],[Liczba Rowerów]],0)*30,0)</f>
        <v>0</v>
      </c>
      <c r="H36" s="7">
        <f>IF(WEEKDAY(Tabela1[[#This Row],[Dzień]])=1,Tabela1[[#This Row],[Liczba Rowerów]]*15,0)</f>
        <v>0</v>
      </c>
      <c r="I36" s="7">
        <f>Tabela1[[#This Row],[Przychód]]-Tabela1[[#This Row],[Koszt Serwisu]]</f>
        <v>0</v>
      </c>
      <c r="J36" s="7">
        <f>J35+Tabela1[[#This Row],[Przychód]]</f>
        <v>1500</v>
      </c>
      <c r="K36" s="7">
        <f>K35+Tabela1[[#This Row],[Koszt Serwisu]]</f>
        <v>8750</v>
      </c>
      <c r="L36" s="7">
        <f>Tabela1[[#This Row],[Łączny przychód]]-Tabela1[[#This Row],[Łączny Koszt]]</f>
        <v>-7250</v>
      </c>
      <c r="M36" s="7">
        <f>IF(AND(WEEKDAY(Tabela1[[#This Row],[Dzień]])&lt;=6,WEEKDAY(Tabela1[[#This Row],[Dzień]])&gt;=2),ROUNDDOWN(Tabela1[[#This Row],[Popyt]]*Tabela1[[#This Row],[Liczba Rowerów]],0)*E$734,0)</f>
        <v>0</v>
      </c>
      <c r="N36" s="7">
        <f>Tabela1[[#This Row],[Testowany przychód]]-Tabela1[[#This Row],[Koszt Serwisu]]</f>
        <v>0</v>
      </c>
      <c r="O36" s="4">
        <f>IF(P35 &lt;&gt; 0, O35 + 3, O35)</f>
        <v>10</v>
      </c>
      <c r="P36" s="4">
        <f>IF(AND(C36 &lt;&gt; C37,L35&gt;=2400),2400,0)</f>
        <v>0</v>
      </c>
      <c r="Q36" s="7">
        <f>IF(AND(WEEKDAY(Tabela1[[#This Row],[Dzień]])&lt;=6,WEEKDAY(Tabela1[[#This Row],[Dzień]])&gt;=2),ROUNDDOWN(Tabela1[[#This Row],[Popyt]]*Tabela1[[#This Row],[Nowa liczba rowerów]],0)*30,0)</f>
        <v>0</v>
      </c>
      <c r="R36" s="7">
        <f>IF(WEEKDAY(Tabela1[[#This Row],[Dzień]])=1,Tabela1[[#This Row],[Nowa liczba rowerów]]*15,0) + Tabela1[[#This Row],[Koszt kupionych rowerów]]</f>
        <v>0</v>
      </c>
      <c r="S36"/>
    </row>
    <row r="37" spans="1:19" x14ac:dyDescent="0.25">
      <c r="A37" s="1">
        <v>44962</v>
      </c>
      <c r="B37" s="1" t="s">
        <v>2</v>
      </c>
      <c r="C37" s="4" t="str">
        <f>VLOOKUP(MONTH(Tabela1[[#This Row],[Dzień]]),Tabela3[],2,TRUE)</f>
        <v>Luty</v>
      </c>
      <c r="D37" s="4">
        <f>YEAR(Tabela1[[#This Row],[Dzień]])</f>
        <v>2023</v>
      </c>
      <c r="E37" s="2">
        <f>VLOOKUP(Tabela1[[#This Row],[Pora roku]],TabelaPopyt[],2,FALSE)</f>
        <v>0.2</v>
      </c>
      <c r="F37" s="3">
        <v>10</v>
      </c>
      <c r="G37" s="7">
        <f>IF(AND(WEEKDAY(Tabela1[[#This Row],[Dzień]])&lt;=6,WEEKDAY(Tabela1[[#This Row],[Dzień]])&gt;=2),ROUNDDOWN(Tabela1[[#This Row],[Popyt]]*Tabela1[[#This Row],[Liczba Rowerów]],0)*30,0)</f>
        <v>0</v>
      </c>
      <c r="H37" s="7">
        <f>IF(WEEKDAY(Tabela1[[#This Row],[Dzień]])=1,Tabela1[[#This Row],[Liczba Rowerów]]*15,0)</f>
        <v>150</v>
      </c>
      <c r="I37" s="7">
        <f>Tabela1[[#This Row],[Przychód]]-Tabela1[[#This Row],[Koszt Serwisu]]</f>
        <v>-150</v>
      </c>
      <c r="J37" s="7">
        <f>J36+Tabela1[[#This Row],[Przychód]]</f>
        <v>1500</v>
      </c>
      <c r="K37" s="7">
        <f>K36+Tabela1[[#This Row],[Koszt Serwisu]]</f>
        <v>8900</v>
      </c>
      <c r="L37" s="7">
        <f>Tabela1[[#This Row],[Łączny przychód]]-Tabela1[[#This Row],[Łączny Koszt]]</f>
        <v>-7400</v>
      </c>
      <c r="M37" s="7">
        <f>IF(AND(WEEKDAY(Tabela1[[#This Row],[Dzień]])&lt;=6,WEEKDAY(Tabela1[[#This Row],[Dzień]])&gt;=2),ROUNDDOWN(Tabela1[[#This Row],[Popyt]]*Tabela1[[#This Row],[Liczba Rowerów]],0)*E$734,0)</f>
        <v>0</v>
      </c>
      <c r="N37" s="7">
        <f>Tabela1[[#This Row],[Testowany przychód]]-Tabela1[[#This Row],[Koszt Serwisu]]</f>
        <v>-150</v>
      </c>
      <c r="O37" s="4">
        <f>IF(P36 &lt;&gt; 0, O36 + 3, O36)</f>
        <v>10</v>
      </c>
      <c r="P37" s="4">
        <f>IF(AND(C37 &lt;&gt; C38,L36&gt;=2400),2400,0)</f>
        <v>0</v>
      </c>
      <c r="Q37" s="7">
        <f>IF(AND(WEEKDAY(Tabela1[[#This Row],[Dzień]])&lt;=6,WEEKDAY(Tabela1[[#This Row],[Dzień]])&gt;=2),ROUNDDOWN(Tabela1[[#This Row],[Popyt]]*Tabela1[[#This Row],[Nowa liczba rowerów]],0)*30,0)</f>
        <v>0</v>
      </c>
      <c r="R37" s="7">
        <f>IF(WEEKDAY(Tabela1[[#This Row],[Dzień]])=1,Tabela1[[#This Row],[Nowa liczba rowerów]]*15,0) + Tabela1[[#This Row],[Koszt kupionych rowerów]]</f>
        <v>150</v>
      </c>
      <c r="S37"/>
    </row>
    <row r="38" spans="1:19" x14ac:dyDescent="0.25">
      <c r="A38" s="1">
        <v>44963</v>
      </c>
      <c r="B38" s="1" t="s">
        <v>2</v>
      </c>
      <c r="C38" s="4" t="str">
        <f>VLOOKUP(MONTH(Tabela1[[#This Row],[Dzień]]),Tabela3[],2,TRUE)</f>
        <v>Luty</v>
      </c>
      <c r="D38" s="4">
        <f>YEAR(Tabela1[[#This Row],[Dzień]])</f>
        <v>2023</v>
      </c>
      <c r="E38" s="2">
        <f>VLOOKUP(Tabela1[[#This Row],[Pora roku]],TabelaPopyt[],2,FALSE)</f>
        <v>0.2</v>
      </c>
      <c r="F38" s="3">
        <v>10</v>
      </c>
      <c r="G38" s="7">
        <f>IF(AND(WEEKDAY(Tabela1[[#This Row],[Dzień]])&lt;=6,WEEKDAY(Tabela1[[#This Row],[Dzień]])&gt;=2),ROUNDDOWN(Tabela1[[#This Row],[Popyt]]*Tabela1[[#This Row],[Liczba Rowerów]],0)*30,0)</f>
        <v>60</v>
      </c>
      <c r="H38" s="7">
        <f>IF(WEEKDAY(Tabela1[[#This Row],[Dzień]])=1,Tabela1[[#This Row],[Liczba Rowerów]]*15,0)</f>
        <v>0</v>
      </c>
      <c r="I38" s="7">
        <f>Tabela1[[#This Row],[Przychód]]-Tabela1[[#This Row],[Koszt Serwisu]]</f>
        <v>60</v>
      </c>
      <c r="J38" s="7">
        <f>J37+Tabela1[[#This Row],[Przychód]]</f>
        <v>1560</v>
      </c>
      <c r="K38" s="7">
        <f>K37+Tabela1[[#This Row],[Koszt Serwisu]]</f>
        <v>8900</v>
      </c>
      <c r="L38" s="7">
        <f>Tabela1[[#This Row],[Łączny przychód]]-Tabela1[[#This Row],[Łączny Koszt]]</f>
        <v>-7340</v>
      </c>
      <c r="M38" s="7">
        <f>IF(AND(WEEKDAY(Tabela1[[#This Row],[Dzień]])&lt;=6,WEEKDAY(Tabela1[[#This Row],[Dzień]])&gt;=2),ROUNDDOWN(Tabela1[[#This Row],[Popyt]]*Tabela1[[#This Row],[Liczba Rowerów]],0)*E$734,0)</f>
        <v>132</v>
      </c>
      <c r="N38" s="7">
        <f>Tabela1[[#This Row],[Testowany przychód]]-Tabela1[[#This Row],[Koszt Serwisu]]</f>
        <v>132</v>
      </c>
      <c r="O38" s="4">
        <f>IF(P37 &lt;&gt; 0, O37 + 3, O37)</f>
        <v>10</v>
      </c>
      <c r="P38" s="4">
        <f>IF(AND(C38 &lt;&gt; C39,L37&gt;=2400),2400,0)</f>
        <v>0</v>
      </c>
      <c r="Q38" s="7">
        <f>IF(AND(WEEKDAY(Tabela1[[#This Row],[Dzień]])&lt;=6,WEEKDAY(Tabela1[[#This Row],[Dzień]])&gt;=2),ROUNDDOWN(Tabela1[[#This Row],[Popyt]]*Tabela1[[#This Row],[Nowa liczba rowerów]],0)*30,0)</f>
        <v>60</v>
      </c>
      <c r="R38" s="7">
        <f>IF(WEEKDAY(Tabela1[[#This Row],[Dzień]])=1,Tabela1[[#This Row],[Nowa liczba rowerów]]*15,0) + Tabela1[[#This Row],[Koszt kupionych rowerów]]</f>
        <v>0</v>
      </c>
      <c r="S38"/>
    </row>
    <row r="39" spans="1:19" x14ac:dyDescent="0.25">
      <c r="A39" s="1">
        <v>44964</v>
      </c>
      <c r="B39" s="1" t="s">
        <v>2</v>
      </c>
      <c r="C39" s="4" t="str">
        <f>VLOOKUP(MONTH(Tabela1[[#This Row],[Dzień]]),Tabela3[],2,TRUE)</f>
        <v>Luty</v>
      </c>
      <c r="D39" s="4">
        <f>YEAR(Tabela1[[#This Row],[Dzień]])</f>
        <v>2023</v>
      </c>
      <c r="E39" s="2">
        <f>VLOOKUP(Tabela1[[#This Row],[Pora roku]],TabelaPopyt[],2,FALSE)</f>
        <v>0.2</v>
      </c>
      <c r="F39" s="3">
        <v>10</v>
      </c>
      <c r="G39" s="7">
        <f>IF(AND(WEEKDAY(Tabela1[[#This Row],[Dzień]])&lt;=6,WEEKDAY(Tabela1[[#This Row],[Dzień]])&gt;=2),ROUNDDOWN(Tabela1[[#This Row],[Popyt]]*Tabela1[[#This Row],[Liczba Rowerów]],0)*30,0)</f>
        <v>60</v>
      </c>
      <c r="H39" s="7">
        <f>IF(WEEKDAY(Tabela1[[#This Row],[Dzień]])=1,Tabela1[[#This Row],[Liczba Rowerów]]*15,0)</f>
        <v>0</v>
      </c>
      <c r="I39" s="7">
        <f>Tabela1[[#This Row],[Przychód]]-Tabela1[[#This Row],[Koszt Serwisu]]</f>
        <v>60</v>
      </c>
      <c r="J39" s="7">
        <f>J38+Tabela1[[#This Row],[Przychód]]</f>
        <v>1620</v>
      </c>
      <c r="K39" s="7">
        <f>K38+Tabela1[[#This Row],[Koszt Serwisu]]</f>
        <v>8900</v>
      </c>
      <c r="L39" s="7">
        <f>Tabela1[[#This Row],[Łączny przychód]]-Tabela1[[#This Row],[Łączny Koszt]]</f>
        <v>-7280</v>
      </c>
      <c r="M39" s="7">
        <f>IF(AND(WEEKDAY(Tabela1[[#This Row],[Dzień]])&lt;=6,WEEKDAY(Tabela1[[#This Row],[Dzień]])&gt;=2),ROUNDDOWN(Tabela1[[#This Row],[Popyt]]*Tabela1[[#This Row],[Liczba Rowerów]],0)*E$734,0)</f>
        <v>132</v>
      </c>
      <c r="N39" s="7">
        <f>Tabela1[[#This Row],[Testowany przychód]]-Tabela1[[#This Row],[Koszt Serwisu]]</f>
        <v>132</v>
      </c>
      <c r="O39" s="4">
        <f>IF(P38 &lt;&gt; 0, O38 + 3, O38)</f>
        <v>10</v>
      </c>
      <c r="P39" s="4">
        <f>IF(AND(C39 &lt;&gt; C40,L38&gt;=2400),2400,0)</f>
        <v>0</v>
      </c>
      <c r="Q39" s="7">
        <f>IF(AND(WEEKDAY(Tabela1[[#This Row],[Dzień]])&lt;=6,WEEKDAY(Tabela1[[#This Row],[Dzień]])&gt;=2),ROUNDDOWN(Tabela1[[#This Row],[Popyt]]*Tabela1[[#This Row],[Nowa liczba rowerów]],0)*30,0)</f>
        <v>60</v>
      </c>
      <c r="R39" s="7">
        <f>IF(WEEKDAY(Tabela1[[#This Row],[Dzień]])=1,Tabela1[[#This Row],[Nowa liczba rowerów]]*15,0) + Tabela1[[#This Row],[Koszt kupionych rowerów]]</f>
        <v>0</v>
      </c>
      <c r="S39"/>
    </row>
    <row r="40" spans="1:19" x14ac:dyDescent="0.25">
      <c r="A40" s="1">
        <v>44965</v>
      </c>
      <c r="B40" s="1" t="s">
        <v>2</v>
      </c>
      <c r="C40" s="4" t="str">
        <f>VLOOKUP(MONTH(Tabela1[[#This Row],[Dzień]]),Tabela3[],2,TRUE)</f>
        <v>Luty</v>
      </c>
      <c r="D40" s="4">
        <f>YEAR(Tabela1[[#This Row],[Dzień]])</f>
        <v>2023</v>
      </c>
      <c r="E40" s="2">
        <f>VLOOKUP(Tabela1[[#This Row],[Pora roku]],TabelaPopyt[],2,FALSE)</f>
        <v>0.2</v>
      </c>
      <c r="F40" s="3">
        <v>10</v>
      </c>
      <c r="G40" s="7">
        <f>IF(AND(WEEKDAY(Tabela1[[#This Row],[Dzień]])&lt;=6,WEEKDAY(Tabela1[[#This Row],[Dzień]])&gt;=2),ROUNDDOWN(Tabela1[[#This Row],[Popyt]]*Tabela1[[#This Row],[Liczba Rowerów]],0)*30,0)</f>
        <v>60</v>
      </c>
      <c r="H40" s="7">
        <f>IF(WEEKDAY(Tabela1[[#This Row],[Dzień]])=1,Tabela1[[#This Row],[Liczba Rowerów]]*15,0)</f>
        <v>0</v>
      </c>
      <c r="I40" s="7">
        <f>Tabela1[[#This Row],[Przychód]]-Tabela1[[#This Row],[Koszt Serwisu]]</f>
        <v>60</v>
      </c>
      <c r="J40" s="7">
        <f>J39+Tabela1[[#This Row],[Przychód]]</f>
        <v>1680</v>
      </c>
      <c r="K40" s="7">
        <f>K39+Tabela1[[#This Row],[Koszt Serwisu]]</f>
        <v>8900</v>
      </c>
      <c r="L40" s="7">
        <f>Tabela1[[#This Row],[Łączny przychód]]-Tabela1[[#This Row],[Łączny Koszt]]</f>
        <v>-7220</v>
      </c>
      <c r="M40" s="7">
        <f>IF(AND(WEEKDAY(Tabela1[[#This Row],[Dzień]])&lt;=6,WEEKDAY(Tabela1[[#This Row],[Dzień]])&gt;=2),ROUNDDOWN(Tabela1[[#This Row],[Popyt]]*Tabela1[[#This Row],[Liczba Rowerów]],0)*E$734,0)</f>
        <v>132</v>
      </c>
      <c r="N40" s="7">
        <f>Tabela1[[#This Row],[Testowany przychód]]-Tabela1[[#This Row],[Koszt Serwisu]]</f>
        <v>132</v>
      </c>
      <c r="O40" s="4">
        <f>IF(P39 &lt;&gt; 0, O39 + 3, O39)</f>
        <v>10</v>
      </c>
      <c r="P40" s="4">
        <f>IF(AND(C40 &lt;&gt; C41,L39&gt;=2400),2400,0)</f>
        <v>0</v>
      </c>
      <c r="Q40" s="7">
        <f>IF(AND(WEEKDAY(Tabela1[[#This Row],[Dzień]])&lt;=6,WEEKDAY(Tabela1[[#This Row],[Dzień]])&gt;=2),ROUNDDOWN(Tabela1[[#This Row],[Popyt]]*Tabela1[[#This Row],[Nowa liczba rowerów]],0)*30,0)</f>
        <v>60</v>
      </c>
      <c r="R40" s="7">
        <f>IF(WEEKDAY(Tabela1[[#This Row],[Dzień]])=1,Tabela1[[#This Row],[Nowa liczba rowerów]]*15,0) + Tabela1[[#This Row],[Koszt kupionych rowerów]]</f>
        <v>0</v>
      </c>
      <c r="S40"/>
    </row>
    <row r="41" spans="1:19" x14ac:dyDescent="0.25">
      <c r="A41" s="1">
        <v>44966</v>
      </c>
      <c r="B41" s="1" t="s">
        <v>2</v>
      </c>
      <c r="C41" s="4" t="str">
        <f>VLOOKUP(MONTH(Tabela1[[#This Row],[Dzień]]),Tabela3[],2,TRUE)</f>
        <v>Luty</v>
      </c>
      <c r="D41" s="4">
        <f>YEAR(Tabela1[[#This Row],[Dzień]])</f>
        <v>2023</v>
      </c>
      <c r="E41" s="2">
        <f>VLOOKUP(Tabela1[[#This Row],[Pora roku]],TabelaPopyt[],2,FALSE)</f>
        <v>0.2</v>
      </c>
      <c r="F41" s="3">
        <v>10</v>
      </c>
      <c r="G41" s="7">
        <f>IF(AND(WEEKDAY(Tabela1[[#This Row],[Dzień]])&lt;=6,WEEKDAY(Tabela1[[#This Row],[Dzień]])&gt;=2),ROUNDDOWN(Tabela1[[#This Row],[Popyt]]*Tabela1[[#This Row],[Liczba Rowerów]],0)*30,0)</f>
        <v>60</v>
      </c>
      <c r="H41" s="7">
        <f>IF(WEEKDAY(Tabela1[[#This Row],[Dzień]])=1,Tabela1[[#This Row],[Liczba Rowerów]]*15,0)</f>
        <v>0</v>
      </c>
      <c r="I41" s="7">
        <f>Tabela1[[#This Row],[Przychód]]-Tabela1[[#This Row],[Koszt Serwisu]]</f>
        <v>60</v>
      </c>
      <c r="J41" s="7">
        <f>J40+Tabela1[[#This Row],[Przychód]]</f>
        <v>1740</v>
      </c>
      <c r="K41" s="7">
        <f>K40+Tabela1[[#This Row],[Koszt Serwisu]]</f>
        <v>8900</v>
      </c>
      <c r="L41" s="7">
        <f>Tabela1[[#This Row],[Łączny przychód]]-Tabela1[[#This Row],[Łączny Koszt]]</f>
        <v>-7160</v>
      </c>
      <c r="M41" s="7">
        <f>IF(AND(WEEKDAY(Tabela1[[#This Row],[Dzień]])&lt;=6,WEEKDAY(Tabela1[[#This Row],[Dzień]])&gt;=2),ROUNDDOWN(Tabela1[[#This Row],[Popyt]]*Tabela1[[#This Row],[Liczba Rowerów]],0)*E$734,0)</f>
        <v>132</v>
      </c>
      <c r="N41" s="7">
        <f>Tabela1[[#This Row],[Testowany przychód]]-Tabela1[[#This Row],[Koszt Serwisu]]</f>
        <v>132</v>
      </c>
      <c r="O41" s="4">
        <f>IF(P40 &lt;&gt; 0, O40 + 3, O40)</f>
        <v>10</v>
      </c>
      <c r="P41" s="4">
        <f>IF(AND(C41 &lt;&gt; C42,L40&gt;=2400),2400,0)</f>
        <v>0</v>
      </c>
      <c r="Q41" s="7">
        <f>IF(AND(WEEKDAY(Tabela1[[#This Row],[Dzień]])&lt;=6,WEEKDAY(Tabela1[[#This Row],[Dzień]])&gt;=2),ROUNDDOWN(Tabela1[[#This Row],[Popyt]]*Tabela1[[#This Row],[Nowa liczba rowerów]],0)*30,0)</f>
        <v>60</v>
      </c>
      <c r="R41" s="7">
        <f>IF(WEEKDAY(Tabela1[[#This Row],[Dzień]])=1,Tabela1[[#This Row],[Nowa liczba rowerów]]*15,0) + Tabela1[[#This Row],[Koszt kupionych rowerów]]</f>
        <v>0</v>
      </c>
      <c r="S41"/>
    </row>
    <row r="42" spans="1:19" x14ac:dyDescent="0.25">
      <c r="A42" s="1">
        <v>44967</v>
      </c>
      <c r="B42" s="1" t="s">
        <v>2</v>
      </c>
      <c r="C42" s="4" t="str">
        <f>VLOOKUP(MONTH(Tabela1[[#This Row],[Dzień]]),Tabela3[],2,TRUE)</f>
        <v>Luty</v>
      </c>
      <c r="D42" s="4">
        <f>YEAR(Tabela1[[#This Row],[Dzień]])</f>
        <v>2023</v>
      </c>
      <c r="E42" s="2">
        <f>VLOOKUP(Tabela1[[#This Row],[Pora roku]],TabelaPopyt[],2,FALSE)</f>
        <v>0.2</v>
      </c>
      <c r="F42" s="3">
        <v>10</v>
      </c>
      <c r="G42" s="7">
        <f>IF(AND(WEEKDAY(Tabela1[[#This Row],[Dzień]])&lt;=6,WEEKDAY(Tabela1[[#This Row],[Dzień]])&gt;=2),ROUNDDOWN(Tabela1[[#This Row],[Popyt]]*Tabela1[[#This Row],[Liczba Rowerów]],0)*30,0)</f>
        <v>60</v>
      </c>
      <c r="H42" s="7">
        <f>IF(WEEKDAY(Tabela1[[#This Row],[Dzień]])=1,Tabela1[[#This Row],[Liczba Rowerów]]*15,0)</f>
        <v>0</v>
      </c>
      <c r="I42" s="7">
        <f>Tabela1[[#This Row],[Przychód]]-Tabela1[[#This Row],[Koszt Serwisu]]</f>
        <v>60</v>
      </c>
      <c r="J42" s="7">
        <f>J41+Tabela1[[#This Row],[Przychód]]</f>
        <v>1800</v>
      </c>
      <c r="K42" s="7">
        <f>K41+Tabela1[[#This Row],[Koszt Serwisu]]</f>
        <v>8900</v>
      </c>
      <c r="L42" s="7">
        <f>Tabela1[[#This Row],[Łączny przychód]]-Tabela1[[#This Row],[Łączny Koszt]]</f>
        <v>-7100</v>
      </c>
      <c r="M42" s="7">
        <f>IF(AND(WEEKDAY(Tabela1[[#This Row],[Dzień]])&lt;=6,WEEKDAY(Tabela1[[#This Row],[Dzień]])&gt;=2),ROUNDDOWN(Tabela1[[#This Row],[Popyt]]*Tabela1[[#This Row],[Liczba Rowerów]],0)*E$734,0)</f>
        <v>132</v>
      </c>
      <c r="N42" s="7">
        <f>Tabela1[[#This Row],[Testowany przychód]]-Tabela1[[#This Row],[Koszt Serwisu]]</f>
        <v>132</v>
      </c>
      <c r="O42" s="4">
        <f>IF(P41 &lt;&gt; 0, O41 + 3, O41)</f>
        <v>10</v>
      </c>
      <c r="P42" s="4">
        <f>IF(AND(C42 &lt;&gt; C43,L41&gt;=2400),2400,0)</f>
        <v>0</v>
      </c>
      <c r="Q42" s="7">
        <f>IF(AND(WEEKDAY(Tabela1[[#This Row],[Dzień]])&lt;=6,WEEKDAY(Tabela1[[#This Row],[Dzień]])&gt;=2),ROUNDDOWN(Tabela1[[#This Row],[Popyt]]*Tabela1[[#This Row],[Nowa liczba rowerów]],0)*30,0)</f>
        <v>60</v>
      </c>
      <c r="R42" s="7">
        <f>IF(WEEKDAY(Tabela1[[#This Row],[Dzień]])=1,Tabela1[[#This Row],[Nowa liczba rowerów]]*15,0) + Tabela1[[#This Row],[Koszt kupionych rowerów]]</f>
        <v>0</v>
      </c>
      <c r="S42"/>
    </row>
    <row r="43" spans="1:19" x14ac:dyDescent="0.25">
      <c r="A43" s="1">
        <v>44968</v>
      </c>
      <c r="B43" s="1" t="s">
        <v>2</v>
      </c>
      <c r="C43" s="4" t="str">
        <f>VLOOKUP(MONTH(Tabela1[[#This Row],[Dzień]]),Tabela3[],2,TRUE)</f>
        <v>Luty</v>
      </c>
      <c r="D43" s="4">
        <f>YEAR(Tabela1[[#This Row],[Dzień]])</f>
        <v>2023</v>
      </c>
      <c r="E43" s="2">
        <f>VLOOKUP(Tabela1[[#This Row],[Pora roku]],TabelaPopyt[],2,FALSE)</f>
        <v>0.2</v>
      </c>
      <c r="F43" s="3">
        <v>10</v>
      </c>
      <c r="G43" s="7">
        <f>IF(AND(WEEKDAY(Tabela1[[#This Row],[Dzień]])&lt;=6,WEEKDAY(Tabela1[[#This Row],[Dzień]])&gt;=2),ROUNDDOWN(Tabela1[[#This Row],[Popyt]]*Tabela1[[#This Row],[Liczba Rowerów]],0)*30,0)</f>
        <v>0</v>
      </c>
      <c r="H43" s="7">
        <f>IF(WEEKDAY(Tabela1[[#This Row],[Dzień]])=1,Tabela1[[#This Row],[Liczba Rowerów]]*15,0)</f>
        <v>0</v>
      </c>
      <c r="I43" s="7">
        <f>Tabela1[[#This Row],[Przychód]]-Tabela1[[#This Row],[Koszt Serwisu]]</f>
        <v>0</v>
      </c>
      <c r="J43" s="7">
        <f>J42+Tabela1[[#This Row],[Przychód]]</f>
        <v>1800</v>
      </c>
      <c r="K43" s="7">
        <f>K42+Tabela1[[#This Row],[Koszt Serwisu]]</f>
        <v>8900</v>
      </c>
      <c r="L43" s="7">
        <f>Tabela1[[#This Row],[Łączny przychód]]-Tabela1[[#This Row],[Łączny Koszt]]</f>
        <v>-7100</v>
      </c>
      <c r="M43" s="7">
        <f>IF(AND(WEEKDAY(Tabela1[[#This Row],[Dzień]])&lt;=6,WEEKDAY(Tabela1[[#This Row],[Dzień]])&gt;=2),ROUNDDOWN(Tabela1[[#This Row],[Popyt]]*Tabela1[[#This Row],[Liczba Rowerów]],0)*E$734,0)</f>
        <v>0</v>
      </c>
      <c r="N43" s="7">
        <f>Tabela1[[#This Row],[Testowany przychód]]-Tabela1[[#This Row],[Koszt Serwisu]]</f>
        <v>0</v>
      </c>
      <c r="O43" s="4">
        <f>IF(P42 &lt;&gt; 0, O42 + 3, O42)</f>
        <v>10</v>
      </c>
      <c r="P43" s="4">
        <f>IF(AND(C43 &lt;&gt; C44,L42&gt;=2400),2400,0)</f>
        <v>0</v>
      </c>
      <c r="Q43" s="7">
        <f>IF(AND(WEEKDAY(Tabela1[[#This Row],[Dzień]])&lt;=6,WEEKDAY(Tabela1[[#This Row],[Dzień]])&gt;=2),ROUNDDOWN(Tabela1[[#This Row],[Popyt]]*Tabela1[[#This Row],[Nowa liczba rowerów]],0)*30,0)</f>
        <v>0</v>
      </c>
      <c r="R43" s="7">
        <f>IF(WEEKDAY(Tabela1[[#This Row],[Dzień]])=1,Tabela1[[#This Row],[Nowa liczba rowerów]]*15,0) + Tabela1[[#This Row],[Koszt kupionych rowerów]]</f>
        <v>0</v>
      </c>
      <c r="S43"/>
    </row>
    <row r="44" spans="1:19" x14ac:dyDescent="0.25">
      <c r="A44" s="1">
        <v>44969</v>
      </c>
      <c r="B44" s="1" t="s">
        <v>2</v>
      </c>
      <c r="C44" s="4" t="str">
        <f>VLOOKUP(MONTH(Tabela1[[#This Row],[Dzień]]),Tabela3[],2,TRUE)</f>
        <v>Luty</v>
      </c>
      <c r="D44" s="4">
        <f>YEAR(Tabela1[[#This Row],[Dzień]])</f>
        <v>2023</v>
      </c>
      <c r="E44" s="2">
        <f>VLOOKUP(Tabela1[[#This Row],[Pora roku]],TabelaPopyt[],2,FALSE)</f>
        <v>0.2</v>
      </c>
      <c r="F44" s="3">
        <v>10</v>
      </c>
      <c r="G44" s="7">
        <f>IF(AND(WEEKDAY(Tabela1[[#This Row],[Dzień]])&lt;=6,WEEKDAY(Tabela1[[#This Row],[Dzień]])&gt;=2),ROUNDDOWN(Tabela1[[#This Row],[Popyt]]*Tabela1[[#This Row],[Liczba Rowerów]],0)*30,0)</f>
        <v>0</v>
      </c>
      <c r="H44" s="7">
        <f>IF(WEEKDAY(Tabela1[[#This Row],[Dzień]])=1,Tabela1[[#This Row],[Liczba Rowerów]]*15,0)</f>
        <v>150</v>
      </c>
      <c r="I44" s="7">
        <f>Tabela1[[#This Row],[Przychód]]-Tabela1[[#This Row],[Koszt Serwisu]]</f>
        <v>-150</v>
      </c>
      <c r="J44" s="7">
        <f>J43+Tabela1[[#This Row],[Przychód]]</f>
        <v>1800</v>
      </c>
      <c r="K44" s="7">
        <f>K43+Tabela1[[#This Row],[Koszt Serwisu]]</f>
        <v>9050</v>
      </c>
      <c r="L44" s="7">
        <f>Tabela1[[#This Row],[Łączny przychód]]-Tabela1[[#This Row],[Łączny Koszt]]</f>
        <v>-7250</v>
      </c>
      <c r="M44" s="7">
        <f>IF(AND(WEEKDAY(Tabela1[[#This Row],[Dzień]])&lt;=6,WEEKDAY(Tabela1[[#This Row],[Dzień]])&gt;=2),ROUNDDOWN(Tabela1[[#This Row],[Popyt]]*Tabela1[[#This Row],[Liczba Rowerów]],0)*E$734,0)</f>
        <v>0</v>
      </c>
      <c r="N44" s="7">
        <f>Tabela1[[#This Row],[Testowany przychód]]-Tabela1[[#This Row],[Koszt Serwisu]]</f>
        <v>-150</v>
      </c>
      <c r="O44" s="4">
        <f>IF(P43 &lt;&gt; 0, O43 + 3, O43)</f>
        <v>10</v>
      </c>
      <c r="P44" s="4">
        <f>IF(AND(C44 &lt;&gt; C45,L43&gt;=2400),2400,0)</f>
        <v>0</v>
      </c>
      <c r="Q44" s="7">
        <f>IF(AND(WEEKDAY(Tabela1[[#This Row],[Dzień]])&lt;=6,WEEKDAY(Tabela1[[#This Row],[Dzień]])&gt;=2),ROUNDDOWN(Tabela1[[#This Row],[Popyt]]*Tabela1[[#This Row],[Nowa liczba rowerów]],0)*30,0)</f>
        <v>0</v>
      </c>
      <c r="R44" s="7">
        <f>IF(WEEKDAY(Tabela1[[#This Row],[Dzień]])=1,Tabela1[[#This Row],[Nowa liczba rowerów]]*15,0) + Tabela1[[#This Row],[Koszt kupionych rowerów]]</f>
        <v>150</v>
      </c>
      <c r="S44"/>
    </row>
    <row r="45" spans="1:19" x14ac:dyDescent="0.25">
      <c r="A45" s="1">
        <v>44970</v>
      </c>
      <c r="B45" s="1" t="s">
        <v>2</v>
      </c>
      <c r="C45" s="4" t="str">
        <f>VLOOKUP(MONTH(Tabela1[[#This Row],[Dzień]]),Tabela3[],2,TRUE)</f>
        <v>Luty</v>
      </c>
      <c r="D45" s="4">
        <f>YEAR(Tabela1[[#This Row],[Dzień]])</f>
        <v>2023</v>
      </c>
      <c r="E45" s="2">
        <f>VLOOKUP(Tabela1[[#This Row],[Pora roku]],TabelaPopyt[],2,FALSE)</f>
        <v>0.2</v>
      </c>
      <c r="F45" s="3">
        <v>10</v>
      </c>
      <c r="G45" s="7">
        <f>IF(AND(WEEKDAY(Tabela1[[#This Row],[Dzień]])&lt;=6,WEEKDAY(Tabela1[[#This Row],[Dzień]])&gt;=2),ROUNDDOWN(Tabela1[[#This Row],[Popyt]]*Tabela1[[#This Row],[Liczba Rowerów]],0)*30,0)</f>
        <v>60</v>
      </c>
      <c r="H45" s="7">
        <f>IF(WEEKDAY(Tabela1[[#This Row],[Dzień]])=1,Tabela1[[#This Row],[Liczba Rowerów]]*15,0)</f>
        <v>0</v>
      </c>
      <c r="I45" s="7">
        <f>Tabela1[[#This Row],[Przychód]]-Tabela1[[#This Row],[Koszt Serwisu]]</f>
        <v>60</v>
      </c>
      <c r="J45" s="7">
        <f>J44+Tabela1[[#This Row],[Przychód]]</f>
        <v>1860</v>
      </c>
      <c r="K45" s="7">
        <f>K44+Tabela1[[#This Row],[Koszt Serwisu]]</f>
        <v>9050</v>
      </c>
      <c r="L45" s="7">
        <f>Tabela1[[#This Row],[Łączny przychód]]-Tabela1[[#This Row],[Łączny Koszt]]</f>
        <v>-7190</v>
      </c>
      <c r="M45" s="7">
        <f>IF(AND(WEEKDAY(Tabela1[[#This Row],[Dzień]])&lt;=6,WEEKDAY(Tabela1[[#This Row],[Dzień]])&gt;=2),ROUNDDOWN(Tabela1[[#This Row],[Popyt]]*Tabela1[[#This Row],[Liczba Rowerów]],0)*E$734,0)</f>
        <v>132</v>
      </c>
      <c r="N45" s="7">
        <f>Tabela1[[#This Row],[Testowany przychód]]-Tabela1[[#This Row],[Koszt Serwisu]]</f>
        <v>132</v>
      </c>
      <c r="O45" s="4">
        <f>IF(P44 &lt;&gt; 0, O44 + 3, O44)</f>
        <v>10</v>
      </c>
      <c r="P45" s="4">
        <f>IF(AND(C45 &lt;&gt; C46,L44&gt;=2400),2400,0)</f>
        <v>0</v>
      </c>
      <c r="Q45" s="7">
        <f>IF(AND(WEEKDAY(Tabela1[[#This Row],[Dzień]])&lt;=6,WEEKDAY(Tabela1[[#This Row],[Dzień]])&gt;=2),ROUNDDOWN(Tabela1[[#This Row],[Popyt]]*Tabela1[[#This Row],[Nowa liczba rowerów]],0)*30,0)</f>
        <v>60</v>
      </c>
      <c r="R45" s="7">
        <f>IF(WEEKDAY(Tabela1[[#This Row],[Dzień]])=1,Tabela1[[#This Row],[Nowa liczba rowerów]]*15,0) + Tabela1[[#This Row],[Koszt kupionych rowerów]]</f>
        <v>0</v>
      </c>
      <c r="S45"/>
    </row>
    <row r="46" spans="1:19" x14ac:dyDescent="0.25">
      <c r="A46" s="1">
        <v>44971</v>
      </c>
      <c r="B46" s="1" t="s">
        <v>2</v>
      </c>
      <c r="C46" s="4" t="str">
        <f>VLOOKUP(MONTH(Tabela1[[#This Row],[Dzień]]),Tabela3[],2,TRUE)</f>
        <v>Luty</v>
      </c>
      <c r="D46" s="4">
        <f>YEAR(Tabela1[[#This Row],[Dzień]])</f>
        <v>2023</v>
      </c>
      <c r="E46" s="2">
        <f>VLOOKUP(Tabela1[[#This Row],[Pora roku]],TabelaPopyt[],2,FALSE)</f>
        <v>0.2</v>
      </c>
      <c r="F46" s="3">
        <v>10</v>
      </c>
      <c r="G46" s="7">
        <f>IF(AND(WEEKDAY(Tabela1[[#This Row],[Dzień]])&lt;=6,WEEKDAY(Tabela1[[#This Row],[Dzień]])&gt;=2),ROUNDDOWN(Tabela1[[#This Row],[Popyt]]*Tabela1[[#This Row],[Liczba Rowerów]],0)*30,0)</f>
        <v>60</v>
      </c>
      <c r="H46" s="7">
        <f>IF(WEEKDAY(Tabela1[[#This Row],[Dzień]])=1,Tabela1[[#This Row],[Liczba Rowerów]]*15,0)</f>
        <v>0</v>
      </c>
      <c r="I46" s="7">
        <f>Tabela1[[#This Row],[Przychód]]-Tabela1[[#This Row],[Koszt Serwisu]]</f>
        <v>60</v>
      </c>
      <c r="J46" s="7">
        <f>J45+Tabela1[[#This Row],[Przychód]]</f>
        <v>1920</v>
      </c>
      <c r="K46" s="7">
        <f>K45+Tabela1[[#This Row],[Koszt Serwisu]]</f>
        <v>9050</v>
      </c>
      <c r="L46" s="7">
        <f>Tabela1[[#This Row],[Łączny przychód]]-Tabela1[[#This Row],[Łączny Koszt]]</f>
        <v>-7130</v>
      </c>
      <c r="M46" s="7">
        <f>IF(AND(WEEKDAY(Tabela1[[#This Row],[Dzień]])&lt;=6,WEEKDAY(Tabela1[[#This Row],[Dzień]])&gt;=2),ROUNDDOWN(Tabela1[[#This Row],[Popyt]]*Tabela1[[#This Row],[Liczba Rowerów]],0)*E$734,0)</f>
        <v>132</v>
      </c>
      <c r="N46" s="7">
        <f>Tabela1[[#This Row],[Testowany przychód]]-Tabela1[[#This Row],[Koszt Serwisu]]</f>
        <v>132</v>
      </c>
      <c r="O46" s="4">
        <f>IF(P45 &lt;&gt; 0, O45 + 3, O45)</f>
        <v>10</v>
      </c>
      <c r="P46" s="4">
        <f>IF(AND(C46 &lt;&gt; C47,L45&gt;=2400),2400,0)</f>
        <v>0</v>
      </c>
      <c r="Q46" s="7">
        <f>IF(AND(WEEKDAY(Tabela1[[#This Row],[Dzień]])&lt;=6,WEEKDAY(Tabela1[[#This Row],[Dzień]])&gt;=2),ROUNDDOWN(Tabela1[[#This Row],[Popyt]]*Tabela1[[#This Row],[Nowa liczba rowerów]],0)*30,0)</f>
        <v>60</v>
      </c>
      <c r="R46" s="7">
        <f>IF(WEEKDAY(Tabela1[[#This Row],[Dzień]])=1,Tabela1[[#This Row],[Nowa liczba rowerów]]*15,0) + Tabela1[[#This Row],[Koszt kupionych rowerów]]</f>
        <v>0</v>
      </c>
      <c r="S46"/>
    </row>
    <row r="47" spans="1:19" x14ac:dyDescent="0.25">
      <c r="A47" s="1">
        <v>44972</v>
      </c>
      <c r="B47" s="1" t="s">
        <v>2</v>
      </c>
      <c r="C47" s="4" t="str">
        <f>VLOOKUP(MONTH(Tabela1[[#This Row],[Dzień]]),Tabela3[],2,TRUE)</f>
        <v>Luty</v>
      </c>
      <c r="D47" s="4">
        <f>YEAR(Tabela1[[#This Row],[Dzień]])</f>
        <v>2023</v>
      </c>
      <c r="E47" s="2">
        <f>VLOOKUP(Tabela1[[#This Row],[Pora roku]],TabelaPopyt[],2,FALSE)</f>
        <v>0.2</v>
      </c>
      <c r="F47" s="3">
        <v>10</v>
      </c>
      <c r="G47" s="7">
        <f>IF(AND(WEEKDAY(Tabela1[[#This Row],[Dzień]])&lt;=6,WEEKDAY(Tabela1[[#This Row],[Dzień]])&gt;=2),ROUNDDOWN(Tabela1[[#This Row],[Popyt]]*Tabela1[[#This Row],[Liczba Rowerów]],0)*30,0)</f>
        <v>60</v>
      </c>
      <c r="H47" s="7">
        <f>IF(WEEKDAY(Tabela1[[#This Row],[Dzień]])=1,Tabela1[[#This Row],[Liczba Rowerów]]*15,0)</f>
        <v>0</v>
      </c>
      <c r="I47" s="7">
        <f>Tabela1[[#This Row],[Przychód]]-Tabela1[[#This Row],[Koszt Serwisu]]</f>
        <v>60</v>
      </c>
      <c r="J47" s="7">
        <f>J46+Tabela1[[#This Row],[Przychód]]</f>
        <v>1980</v>
      </c>
      <c r="K47" s="7">
        <f>K46+Tabela1[[#This Row],[Koszt Serwisu]]</f>
        <v>9050</v>
      </c>
      <c r="L47" s="7">
        <f>Tabela1[[#This Row],[Łączny przychód]]-Tabela1[[#This Row],[Łączny Koszt]]</f>
        <v>-7070</v>
      </c>
      <c r="M47" s="7">
        <f>IF(AND(WEEKDAY(Tabela1[[#This Row],[Dzień]])&lt;=6,WEEKDAY(Tabela1[[#This Row],[Dzień]])&gt;=2),ROUNDDOWN(Tabela1[[#This Row],[Popyt]]*Tabela1[[#This Row],[Liczba Rowerów]],0)*E$734,0)</f>
        <v>132</v>
      </c>
      <c r="N47" s="7">
        <f>Tabela1[[#This Row],[Testowany przychód]]-Tabela1[[#This Row],[Koszt Serwisu]]</f>
        <v>132</v>
      </c>
      <c r="O47" s="4">
        <f>IF(P46 &lt;&gt; 0, O46 + 3, O46)</f>
        <v>10</v>
      </c>
      <c r="P47" s="4">
        <f>IF(AND(C47 &lt;&gt; C48,L46&gt;=2400),2400,0)</f>
        <v>0</v>
      </c>
      <c r="Q47" s="7">
        <f>IF(AND(WEEKDAY(Tabela1[[#This Row],[Dzień]])&lt;=6,WEEKDAY(Tabela1[[#This Row],[Dzień]])&gt;=2),ROUNDDOWN(Tabela1[[#This Row],[Popyt]]*Tabela1[[#This Row],[Nowa liczba rowerów]],0)*30,0)</f>
        <v>60</v>
      </c>
      <c r="R47" s="7">
        <f>IF(WEEKDAY(Tabela1[[#This Row],[Dzień]])=1,Tabela1[[#This Row],[Nowa liczba rowerów]]*15,0) + Tabela1[[#This Row],[Koszt kupionych rowerów]]</f>
        <v>0</v>
      </c>
      <c r="S47"/>
    </row>
    <row r="48" spans="1:19" x14ac:dyDescent="0.25">
      <c r="A48" s="1">
        <v>44973</v>
      </c>
      <c r="B48" s="1" t="s">
        <v>2</v>
      </c>
      <c r="C48" s="4" t="str">
        <f>VLOOKUP(MONTH(Tabela1[[#This Row],[Dzień]]),Tabela3[],2,TRUE)</f>
        <v>Luty</v>
      </c>
      <c r="D48" s="4">
        <f>YEAR(Tabela1[[#This Row],[Dzień]])</f>
        <v>2023</v>
      </c>
      <c r="E48" s="2">
        <f>VLOOKUP(Tabela1[[#This Row],[Pora roku]],TabelaPopyt[],2,FALSE)</f>
        <v>0.2</v>
      </c>
      <c r="F48" s="3">
        <v>10</v>
      </c>
      <c r="G48" s="7">
        <f>IF(AND(WEEKDAY(Tabela1[[#This Row],[Dzień]])&lt;=6,WEEKDAY(Tabela1[[#This Row],[Dzień]])&gt;=2),ROUNDDOWN(Tabela1[[#This Row],[Popyt]]*Tabela1[[#This Row],[Liczba Rowerów]],0)*30,0)</f>
        <v>60</v>
      </c>
      <c r="H48" s="7">
        <f>IF(WEEKDAY(Tabela1[[#This Row],[Dzień]])=1,Tabela1[[#This Row],[Liczba Rowerów]]*15,0)</f>
        <v>0</v>
      </c>
      <c r="I48" s="7">
        <f>Tabela1[[#This Row],[Przychód]]-Tabela1[[#This Row],[Koszt Serwisu]]</f>
        <v>60</v>
      </c>
      <c r="J48" s="7">
        <f>J47+Tabela1[[#This Row],[Przychód]]</f>
        <v>2040</v>
      </c>
      <c r="K48" s="7">
        <f>K47+Tabela1[[#This Row],[Koszt Serwisu]]</f>
        <v>9050</v>
      </c>
      <c r="L48" s="7">
        <f>Tabela1[[#This Row],[Łączny przychód]]-Tabela1[[#This Row],[Łączny Koszt]]</f>
        <v>-7010</v>
      </c>
      <c r="M48" s="7">
        <f>IF(AND(WEEKDAY(Tabela1[[#This Row],[Dzień]])&lt;=6,WEEKDAY(Tabela1[[#This Row],[Dzień]])&gt;=2),ROUNDDOWN(Tabela1[[#This Row],[Popyt]]*Tabela1[[#This Row],[Liczba Rowerów]],0)*E$734,0)</f>
        <v>132</v>
      </c>
      <c r="N48" s="7">
        <f>Tabela1[[#This Row],[Testowany przychód]]-Tabela1[[#This Row],[Koszt Serwisu]]</f>
        <v>132</v>
      </c>
      <c r="O48" s="4">
        <f>IF(P47 &lt;&gt; 0, O47 + 3, O47)</f>
        <v>10</v>
      </c>
      <c r="P48" s="4">
        <f>IF(AND(C48 &lt;&gt; C49,L47&gt;=2400),2400,0)</f>
        <v>0</v>
      </c>
      <c r="Q48" s="7">
        <f>IF(AND(WEEKDAY(Tabela1[[#This Row],[Dzień]])&lt;=6,WEEKDAY(Tabela1[[#This Row],[Dzień]])&gt;=2),ROUNDDOWN(Tabela1[[#This Row],[Popyt]]*Tabela1[[#This Row],[Nowa liczba rowerów]],0)*30,0)</f>
        <v>60</v>
      </c>
      <c r="R48" s="7">
        <f>IF(WEEKDAY(Tabela1[[#This Row],[Dzień]])=1,Tabela1[[#This Row],[Nowa liczba rowerów]]*15,0) + Tabela1[[#This Row],[Koszt kupionych rowerów]]</f>
        <v>0</v>
      </c>
      <c r="S48"/>
    </row>
    <row r="49" spans="1:19" x14ac:dyDescent="0.25">
      <c r="A49" s="1">
        <v>44974</v>
      </c>
      <c r="B49" s="1" t="s">
        <v>2</v>
      </c>
      <c r="C49" s="4" t="str">
        <f>VLOOKUP(MONTH(Tabela1[[#This Row],[Dzień]]),Tabela3[],2,TRUE)</f>
        <v>Luty</v>
      </c>
      <c r="D49" s="4">
        <f>YEAR(Tabela1[[#This Row],[Dzień]])</f>
        <v>2023</v>
      </c>
      <c r="E49" s="2">
        <f>VLOOKUP(Tabela1[[#This Row],[Pora roku]],TabelaPopyt[],2,FALSE)</f>
        <v>0.2</v>
      </c>
      <c r="F49" s="3">
        <v>10</v>
      </c>
      <c r="G49" s="7">
        <f>IF(AND(WEEKDAY(Tabela1[[#This Row],[Dzień]])&lt;=6,WEEKDAY(Tabela1[[#This Row],[Dzień]])&gt;=2),ROUNDDOWN(Tabela1[[#This Row],[Popyt]]*Tabela1[[#This Row],[Liczba Rowerów]],0)*30,0)</f>
        <v>60</v>
      </c>
      <c r="H49" s="7">
        <f>IF(WEEKDAY(Tabela1[[#This Row],[Dzień]])=1,Tabela1[[#This Row],[Liczba Rowerów]]*15,0)</f>
        <v>0</v>
      </c>
      <c r="I49" s="7">
        <f>Tabela1[[#This Row],[Przychód]]-Tabela1[[#This Row],[Koszt Serwisu]]</f>
        <v>60</v>
      </c>
      <c r="J49" s="7">
        <f>J48+Tabela1[[#This Row],[Przychód]]</f>
        <v>2100</v>
      </c>
      <c r="K49" s="7">
        <f>K48+Tabela1[[#This Row],[Koszt Serwisu]]</f>
        <v>9050</v>
      </c>
      <c r="L49" s="7">
        <f>Tabela1[[#This Row],[Łączny przychód]]-Tabela1[[#This Row],[Łączny Koszt]]</f>
        <v>-6950</v>
      </c>
      <c r="M49" s="7">
        <f>IF(AND(WEEKDAY(Tabela1[[#This Row],[Dzień]])&lt;=6,WEEKDAY(Tabela1[[#This Row],[Dzień]])&gt;=2),ROUNDDOWN(Tabela1[[#This Row],[Popyt]]*Tabela1[[#This Row],[Liczba Rowerów]],0)*E$734,0)</f>
        <v>132</v>
      </c>
      <c r="N49" s="7">
        <f>Tabela1[[#This Row],[Testowany przychód]]-Tabela1[[#This Row],[Koszt Serwisu]]</f>
        <v>132</v>
      </c>
      <c r="O49" s="4">
        <f>IF(P48 &lt;&gt; 0, O48 + 3, O48)</f>
        <v>10</v>
      </c>
      <c r="P49" s="4">
        <f>IF(AND(C49 &lt;&gt; C50,L48&gt;=2400),2400,0)</f>
        <v>0</v>
      </c>
      <c r="Q49" s="7">
        <f>IF(AND(WEEKDAY(Tabela1[[#This Row],[Dzień]])&lt;=6,WEEKDAY(Tabela1[[#This Row],[Dzień]])&gt;=2),ROUNDDOWN(Tabela1[[#This Row],[Popyt]]*Tabela1[[#This Row],[Nowa liczba rowerów]],0)*30,0)</f>
        <v>60</v>
      </c>
      <c r="R49" s="7">
        <f>IF(WEEKDAY(Tabela1[[#This Row],[Dzień]])=1,Tabela1[[#This Row],[Nowa liczba rowerów]]*15,0) + Tabela1[[#This Row],[Koszt kupionych rowerów]]</f>
        <v>0</v>
      </c>
      <c r="S49"/>
    </row>
    <row r="50" spans="1:19" x14ac:dyDescent="0.25">
      <c r="A50" s="1">
        <v>44975</v>
      </c>
      <c r="B50" s="1" t="s">
        <v>2</v>
      </c>
      <c r="C50" s="4" t="str">
        <f>VLOOKUP(MONTH(Tabela1[[#This Row],[Dzień]]),Tabela3[],2,TRUE)</f>
        <v>Luty</v>
      </c>
      <c r="D50" s="4">
        <f>YEAR(Tabela1[[#This Row],[Dzień]])</f>
        <v>2023</v>
      </c>
      <c r="E50" s="2">
        <f>VLOOKUP(Tabela1[[#This Row],[Pora roku]],TabelaPopyt[],2,FALSE)</f>
        <v>0.2</v>
      </c>
      <c r="F50" s="3">
        <v>10</v>
      </c>
      <c r="G50" s="7">
        <f>IF(AND(WEEKDAY(Tabela1[[#This Row],[Dzień]])&lt;=6,WEEKDAY(Tabela1[[#This Row],[Dzień]])&gt;=2),ROUNDDOWN(Tabela1[[#This Row],[Popyt]]*Tabela1[[#This Row],[Liczba Rowerów]],0)*30,0)</f>
        <v>0</v>
      </c>
      <c r="H50" s="7">
        <f>IF(WEEKDAY(Tabela1[[#This Row],[Dzień]])=1,Tabela1[[#This Row],[Liczba Rowerów]]*15,0)</f>
        <v>0</v>
      </c>
      <c r="I50" s="7">
        <f>Tabela1[[#This Row],[Przychód]]-Tabela1[[#This Row],[Koszt Serwisu]]</f>
        <v>0</v>
      </c>
      <c r="J50" s="7">
        <f>J49+Tabela1[[#This Row],[Przychód]]</f>
        <v>2100</v>
      </c>
      <c r="K50" s="7">
        <f>K49+Tabela1[[#This Row],[Koszt Serwisu]]</f>
        <v>9050</v>
      </c>
      <c r="L50" s="7">
        <f>Tabela1[[#This Row],[Łączny przychód]]-Tabela1[[#This Row],[Łączny Koszt]]</f>
        <v>-6950</v>
      </c>
      <c r="M50" s="7">
        <f>IF(AND(WEEKDAY(Tabela1[[#This Row],[Dzień]])&lt;=6,WEEKDAY(Tabela1[[#This Row],[Dzień]])&gt;=2),ROUNDDOWN(Tabela1[[#This Row],[Popyt]]*Tabela1[[#This Row],[Liczba Rowerów]],0)*E$734,0)</f>
        <v>0</v>
      </c>
      <c r="N50" s="7">
        <f>Tabela1[[#This Row],[Testowany przychód]]-Tabela1[[#This Row],[Koszt Serwisu]]</f>
        <v>0</v>
      </c>
      <c r="O50" s="4">
        <f>IF(P49 &lt;&gt; 0, O49 + 3, O49)</f>
        <v>10</v>
      </c>
      <c r="P50" s="4">
        <f>IF(AND(C50 &lt;&gt; C51,L49&gt;=2400),2400,0)</f>
        <v>0</v>
      </c>
      <c r="Q50" s="7">
        <f>IF(AND(WEEKDAY(Tabela1[[#This Row],[Dzień]])&lt;=6,WEEKDAY(Tabela1[[#This Row],[Dzień]])&gt;=2),ROUNDDOWN(Tabela1[[#This Row],[Popyt]]*Tabela1[[#This Row],[Nowa liczba rowerów]],0)*30,0)</f>
        <v>0</v>
      </c>
      <c r="R50" s="7">
        <f>IF(WEEKDAY(Tabela1[[#This Row],[Dzień]])=1,Tabela1[[#This Row],[Nowa liczba rowerów]]*15,0) + Tabela1[[#This Row],[Koszt kupionych rowerów]]</f>
        <v>0</v>
      </c>
      <c r="S50"/>
    </row>
    <row r="51" spans="1:19" x14ac:dyDescent="0.25">
      <c r="A51" s="1">
        <v>44976</v>
      </c>
      <c r="B51" s="1" t="s">
        <v>2</v>
      </c>
      <c r="C51" s="4" t="str">
        <f>VLOOKUP(MONTH(Tabela1[[#This Row],[Dzień]]),Tabela3[],2,TRUE)</f>
        <v>Luty</v>
      </c>
      <c r="D51" s="4">
        <f>YEAR(Tabela1[[#This Row],[Dzień]])</f>
        <v>2023</v>
      </c>
      <c r="E51" s="2">
        <f>VLOOKUP(Tabela1[[#This Row],[Pora roku]],TabelaPopyt[],2,FALSE)</f>
        <v>0.2</v>
      </c>
      <c r="F51" s="3">
        <v>10</v>
      </c>
      <c r="G51" s="7">
        <f>IF(AND(WEEKDAY(Tabela1[[#This Row],[Dzień]])&lt;=6,WEEKDAY(Tabela1[[#This Row],[Dzień]])&gt;=2),ROUNDDOWN(Tabela1[[#This Row],[Popyt]]*Tabela1[[#This Row],[Liczba Rowerów]],0)*30,0)</f>
        <v>0</v>
      </c>
      <c r="H51" s="7">
        <f>IF(WEEKDAY(Tabela1[[#This Row],[Dzień]])=1,Tabela1[[#This Row],[Liczba Rowerów]]*15,0)</f>
        <v>150</v>
      </c>
      <c r="I51" s="7">
        <f>Tabela1[[#This Row],[Przychód]]-Tabela1[[#This Row],[Koszt Serwisu]]</f>
        <v>-150</v>
      </c>
      <c r="J51" s="7">
        <f>J50+Tabela1[[#This Row],[Przychód]]</f>
        <v>2100</v>
      </c>
      <c r="K51" s="7">
        <f>K50+Tabela1[[#This Row],[Koszt Serwisu]]</f>
        <v>9200</v>
      </c>
      <c r="L51" s="7">
        <f>Tabela1[[#This Row],[Łączny przychód]]-Tabela1[[#This Row],[Łączny Koszt]]</f>
        <v>-7100</v>
      </c>
      <c r="M51" s="7">
        <f>IF(AND(WEEKDAY(Tabela1[[#This Row],[Dzień]])&lt;=6,WEEKDAY(Tabela1[[#This Row],[Dzień]])&gt;=2),ROUNDDOWN(Tabela1[[#This Row],[Popyt]]*Tabela1[[#This Row],[Liczba Rowerów]],0)*E$734,0)</f>
        <v>0</v>
      </c>
      <c r="N51" s="7">
        <f>Tabela1[[#This Row],[Testowany przychód]]-Tabela1[[#This Row],[Koszt Serwisu]]</f>
        <v>-150</v>
      </c>
      <c r="O51" s="4">
        <f>IF(P50 &lt;&gt; 0, O50 + 3, O50)</f>
        <v>10</v>
      </c>
      <c r="P51" s="4">
        <f>IF(AND(C51 &lt;&gt; C52,L50&gt;=2400),2400,0)</f>
        <v>0</v>
      </c>
      <c r="Q51" s="7">
        <f>IF(AND(WEEKDAY(Tabela1[[#This Row],[Dzień]])&lt;=6,WEEKDAY(Tabela1[[#This Row],[Dzień]])&gt;=2),ROUNDDOWN(Tabela1[[#This Row],[Popyt]]*Tabela1[[#This Row],[Nowa liczba rowerów]],0)*30,0)</f>
        <v>0</v>
      </c>
      <c r="R51" s="7">
        <f>IF(WEEKDAY(Tabela1[[#This Row],[Dzień]])=1,Tabela1[[#This Row],[Nowa liczba rowerów]]*15,0) + Tabela1[[#This Row],[Koszt kupionych rowerów]]</f>
        <v>150</v>
      </c>
      <c r="S51"/>
    </row>
    <row r="52" spans="1:19" x14ac:dyDescent="0.25">
      <c r="A52" s="1">
        <v>44977</v>
      </c>
      <c r="B52" s="1" t="s">
        <v>2</v>
      </c>
      <c r="C52" s="4" t="str">
        <f>VLOOKUP(MONTH(Tabela1[[#This Row],[Dzień]]),Tabela3[],2,TRUE)</f>
        <v>Luty</v>
      </c>
      <c r="D52" s="4">
        <f>YEAR(Tabela1[[#This Row],[Dzień]])</f>
        <v>2023</v>
      </c>
      <c r="E52" s="2">
        <f>VLOOKUP(Tabela1[[#This Row],[Pora roku]],TabelaPopyt[],2,FALSE)</f>
        <v>0.2</v>
      </c>
      <c r="F52" s="3">
        <v>10</v>
      </c>
      <c r="G52" s="7">
        <f>IF(AND(WEEKDAY(Tabela1[[#This Row],[Dzień]])&lt;=6,WEEKDAY(Tabela1[[#This Row],[Dzień]])&gt;=2),ROUNDDOWN(Tabela1[[#This Row],[Popyt]]*Tabela1[[#This Row],[Liczba Rowerów]],0)*30,0)</f>
        <v>60</v>
      </c>
      <c r="H52" s="7">
        <f>IF(WEEKDAY(Tabela1[[#This Row],[Dzień]])=1,Tabela1[[#This Row],[Liczba Rowerów]]*15,0)</f>
        <v>0</v>
      </c>
      <c r="I52" s="7">
        <f>Tabela1[[#This Row],[Przychód]]-Tabela1[[#This Row],[Koszt Serwisu]]</f>
        <v>60</v>
      </c>
      <c r="J52" s="7">
        <f>J51+Tabela1[[#This Row],[Przychód]]</f>
        <v>2160</v>
      </c>
      <c r="K52" s="7">
        <f>K51+Tabela1[[#This Row],[Koszt Serwisu]]</f>
        <v>9200</v>
      </c>
      <c r="L52" s="7">
        <f>Tabela1[[#This Row],[Łączny przychód]]-Tabela1[[#This Row],[Łączny Koszt]]</f>
        <v>-7040</v>
      </c>
      <c r="M52" s="7">
        <f>IF(AND(WEEKDAY(Tabela1[[#This Row],[Dzień]])&lt;=6,WEEKDAY(Tabela1[[#This Row],[Dzień]])&gt;=2),ROUNDDOWN(Tabela1[[#This Row],[Popyt]]*Tabela1[[#This Row],[Liczba Rowerów]],0)*E$734,0)</f>
        <v>132</v>
      </c>
      <c r="N52" s="7">
        <f>Tabela1[[#This Row],[Testowany przychód]]-Tabela1[[#This Row],[Koszt Serwisu]]</f>
        <v>132</v>
      </c>
      <c r="O52" s="4">
        <f>IF(P51 &lt;&gt; 0, O51 + 3, O51)</f>
        <v>10</v>
      </c>
      <c r="P52" s="4">
        <f>IF(AND(C52 &lt;&gt; C53,L51&gt;=2400),2400,0)</f>
        <v>0</v>
      </c>
      <c r="Q52" s="7">
        <f>IF(AND(WEEKDAY(Tabela1[[#This Row],[Dzień]])&lt;=6,WEEKDAY(Tabela1[[#This Row],[Dzień]])&gt;=2),ROUNDDOWN(Tabela1[[#This Row],[Popyt]]*Tabela1[[#This Row],[Nowa liczba rowerów]],0)*30,0)</f>
        <v>60</v>
      </c>
      <c r="R52" s="7">
        <f>IF(WEEKDAY(Tabela1[[#This Row],[Dzień]])=1,Tabela1[[#This Row],[Nowa liczba rowerów]]*15,0) + Tabela1[[#This Row],[Koszt kupionych rowerów]]</f>
        <v>0</v>
      </c>
      <c r="S52"/>
    </row>
    <row r="53" spans="1:19" x14ac:dyDescent="0.25">
      <c r="A53" s="1">
        <v>44978</v>
      </c>
      <c r="B53" s="1" t="s">
        <v>2</v>
      </c>
      <c r="C53" s="4" t="str">
        <f>VLOOKUP(MONTH(Tabela1[[#This Row],[Dzień]]),Tabela3[],2,TRUE)</f>
        <v>Luty</v>
      </c>
      <c r="D53" s="4">
        <f>YEAR(Tabela1[[#This Row],[Dzień]])</f>
        <v>2023</v>
      </c>
      <c r="E53" s="2">
        <f>VLOOKUP(Tabela1[[#This Row],[Pora roku]],TabelaPopyt[],2,FALSE)</f>
        <v>0.2</v>
      </c>
      <c r="F53" s="3">
        <v>10</v>
      </c>
      <c r="G53" s="7">
        <f>IF(AND(WEEKDAY(Tabela1[[#This Row],[Dzień]])&lt;=6,WEEKDAY(Tabela1[[#This Row],[Dzień]])&gt;=2),ROUNDDOWN(Tabela1[[#This Row],[Popyt]]*Tabela1[[#This Row],[Liczba Rowerów]],0)*30,0)</f>
        <v>60</v>
      </c>
      <c r="H53" s="7">
        <f>IF(WEEKDAY(Tabela1[[#This Row],[Dzień]])=1,Tabela1[[#This Row],[Liczba Rowerów]]*15,0)</f>
        <v>0</v>
      </c>
      <c r="I53" s="7">
        <f>Tabela1[[#This Row],[Przychód]]-Tabela1[[#This Row],[Koszt Serwisu]]</f>
        <v>60</v>
      </c>
      <c r="J53" s="7">
        <f>J52+Tabela1[[#This Row],[Przychód]]</f>
        <v>2220</v>
      </c>
      <c r="K53" s="7">
        <f>K52+Tabela1[[#This Row],[Koszt Serwisu]]</f>
        <v>9200</v>
      </c>
      <c r="L53" s="7">
        <f>Tabela1[[#This Row],[Łączny przychód]]-Tabela1[[#This Row],[Łączny Koszt]]</f>
        <v>-6980</v>
      </c>
      <c r="M53" s="7">
        <f>IF(AND(WEEKDAY(Tabela1[[#This Row],[Dzień]])&lt;=6,WEEKDAY(Tabela1[[#This Row],[Dzień]])&gt;=2),ROUNDDOWN(Tabela1[[#This Row],[Popyt]]*Tabela1[[#This Row],[Liczba Rowerów]],0)*E$734,0)</f>
        <v>132</v>
      </c>
      <c r="N53" s="7">
        <f>Tabela1[[#This Row],[Testowany przychód]]-Tabela1[[#This Row],[Koszt Serwisu]]</f>
        <v>132</v>
      </c>
      <c r="O53" s="4">
        <f>IF(P52 &lt;&gt; 0, O52 + 3, O52)</f>
        <v>10</v>
      </c>
      <c r="P53" s="4">
        <f>IF(AND(C53 &lt;&gt; C54,L52&gt;=2400),2400,0)</f>
        <v>0</v>
      </c>
      <c r="Q53" s="7">
        <f>IF(AND(WEEKDAY(Tabela1[[#This Row],[Dzień]])&lt;=6,WEEKDAY(Tabela1[[#This Row],[Dzień]])&gt;=2),ROUNDDOWN(Tabela1[[#This Row],[Popyt]]*Tabela1[[#This Row],[Nowa liczba rowerów]],0)*30,0)</f>
        <v>60</v>
      </c>
      <c r="R53" s="7">
        <f>IF(WEEKDAY(Tabela1[[#This Row],[Dzień]])=1,Tabela1[[#This Row],[Nowa liczba rowerów]]*15,0) + Tabela1[[#This Row],[Koszt kupionych rowerów]]</f>
        <v>0</v>
      </c>
      <c r="S53"/>
    </row>
    <row r="54" spans="1:19" x14ac:dyDescent="0.25">
      <c r="A54" s="1">
        <v>44979</v>
      </c>
      <c r="B54" s="1" t="s">
        <v>2</v>
      </c>
      <c r="C54" s="4" t="str">
        <f>VLOOKUP(MONTH(Tabela1[[#This Row],[Dzień]]),Tabela3[],2,TRUE)</f>
        <v>Luty</v>
      </c>
      <c r="D54" s="4">
        <f>YEAR(Tabela1[[#This Row],[Dzień]])</f>
        <v>2023</v>
      </c>
      <c r="E54" s="2">
        <f>VLOOKUP(Tabela1[[#This Row],[Pora roku]],TabelaPopyt[],2,FALSE)</f>
        <v>0.2</v>
      </c>
      <c r="F54" s="3">
        <v>10</v>
      </c>
      <c r="G54" s="7">
        <f>IF(AND(WEEKDAY(Tabela1[[#This Row],[Dzień]])&lt;=6,WEEKDAY(Tabela1[[#This Row],[Dzień]])&gt;=2),ROUNDDOWN(Tabela1[[#This Row],[Popyt]]*Tabela1[[#This Row],[Liczba Rowerów]],0)*30,0)</f>
        <v>60</v>
      </c>
      <c r="H54" s="7">
        <f>IF(WEEKDAY(Tabela1[[#This Row],[Dzień]])=1,Tabela1[[#This Row],[Liczba Rowerów]]*15,0)</f>
        <v>0</v>
      </c>
      <c r="I54" s="7">
        <f>Tabela1[[#This Row],[Przychód]]-Tabela1[[#This Row],[Koszt Serwisu]]</f>
        <v>60</v>
      </c>
      <c r="J54" s="7">
        <f>J53+Tabela1[[#This Row],[Przychód]]</f>
        <v>2280</v>
      </c>
      <c r="K54" s="7">
        <f>K53+Tabela1[[#This Row],[Koszt Serwisu]]</f>
        <v>9200</v>
      </c>
      <c r="L54" s="7">
        <f>Tabela1[[#This Row],[Łączny przychód]]-Tabela1[[#This Row],[Łączny Koszt]]</f>
        <v>-6920</v>
      </c>
      <c r="M54" s="7">
        <f>IF(AND(WEEKDAY(Tabela1[[#This Row],[Dzień]])&lt;=6,WEEKDAY(Tabela1[[#This Row],[Dzień]])&gt;=2),ROUNDDOWN(Tabela1[[#This Row],[Popyt]]*Tabela1[[#This Row],[Liczba Rowerów]],0)*E$734,0)</f>
        <v>132</v>
      </c>
      <c r="N54" s="7">
        <f>Tabela1[[#This Row],[Testowany przychód]]-Tabela1[[#This Row],[Koszt Serwisu]]</f>
        <v>132</v>
      </c>
      <c r="O54" s="4">
        <f>IF(P53 &lt;&gt; 0, O53 + 3, O53)</f>
        <v>10</v>
      </c>
      <c r="P54" s="4">
        <f>IF(AND(C54 &lt;&gt; C55,L53&gt;=2400),2400,0)</f>
        <v>0</v>
      </c>
      <c r="Q54" s="7">
        <f>IF(AND(WEEKDAY(Tabela1[[#This Row],[Dzień]])&lt;=6,WEEKDAY(Tabela1[[#This Row],[Dzień]])&gt;=2),ROUNDDOWN(Tabela1[[#This Row],[Popyt]]*Tabela1[[#This Row],[Nowa liczba rowerów]],0)*30,0)</f>
        <v>60</v>
      </c>
      <c r="R54" s="7">
        <f>IF(WEEKDAY(Tabela1[[#This Row],[Dzień]])=1,Tabela1[[#This Row],[Nowa liczba rowerów]]*15,0) + Tabela1[[#This Row],[Koszt kupionych rowerów]]</f>
        <v>0</v>
      </c>
      <c r="S54"/>
    </row>
    <row r="55" spans="1:19" x14ac:dyDescent="0.25">
      <c r="A55" s="1">
        <v>44980</v>
      </c>
      <c r="B55" s="1" t="s">
        <v>2</v>
      </c>
      <c r="C55" s="4" t="str">
        <f>VLOOKUP(MONTH(Tabela1[[#This Row],[Dzień]]),Tabela3[],2,TRUE)</f>
        <v>Luty</v>
      </c>
      <c r="D55" s="4">
        <f>YEAR(Tabela1[[#This Row],[Dzień]])</f>
        <v>2023</v>
      </c>
      <c r="E55" s="2">
        <f>VLOOKUP(Tabela1[[#This Row],[Pora roku]],TabelaPopyt[],2,FALSE)</f>
        <v>0.2</v>
      </c>
      <c r="F55" s="3">
        <v>10</v>
      </c>
      <c r="G55" s="7">
        <f>IF(AND(WEEKDAY(Tabela1[[#This Row],[Dzień]])&lt;=6,WEEKDAY(Tabela1[[#This Row],[Dzień]])&gt;=2),ROUNDDOWN(Tabela1[[#This Row],[Popyt]]*Tabela1[[#This Row],[Liczba Rowerów]],0)*30,0)</f>
        <v>60</v>
      </c>
      <c r="H55" s="7">
        <f>IF(WEEKDAY(Tabela1[[#This Row],[Dzień]])=1,Tabela1[[#This Row],[Liczba Rowerów]]*15,0)</f>
        <v>0</v>
      </c>
      <c r="I55" s="7">
        <f>Tabela1[[#This Row],[Przychód]]-Tabela1[[#This Row],[Koszt Serwisu]]</f>
        <v>60</v>
      </c>
      <c r="J55" s="7">
        <f>J54+Tabela1[[#This Row],[Przychód]]</f>
        <v>2340</v>
      </c>
      <c r="K55" s="7">
        <f>K54+Tabela1[[#This Row],[Koszt Serwisu]]</f>
        <v>9200</v>
      </c>
      <c r="L55" s="7">
        <f>Tabela1[[#This Row],[Łączny przychód]]-Tabela1[[#This Row],[Łączny Koszt]]</f>
        <v>-6860</v>
      </c>
      <c r="M55" s="7">
        <f>IF(AND(WEEKDAY(Tabela1[[#This Row],[Dzień]])&lt;=6,WEEKDAY(Tabela1[[#This Row],[Dzień]])&gt;=2),ROUNDDOWN(Tabela1[[#This Row],[Popyt]]*Tabela1[[#This Row],[Liczba Rowerów]],0)*E$734,0)</f>
        <v>132</v>
      </c>
      <c r="N55" s="7">
        <f>Tabela1[[#This Row],[Testowany przychód]]-Tabela1[[#This Row],[Koszt Serwisu]]</f>
        <v>132</v>
      </c>
      <c r="O55" s="4">
        <f>IF(P54 &lt;&gt; 0, O54 + 3, O54)</f>
        <v>10</v>
      </c>
      <c r="P55" s="4">
        <f>IF(AND(C55 &lt;&gt; C56,L54&gt;=2400),2400,0)</f>
        <v>0</v>
      </c>
      <c r="Q55" s="7">
        <f>IF(AND(WEEKDAY(Tabela1[[#This Row],[Dzień]])&lt;=6,WEEKDAY(Tabela1[[#This Row],[Dzień]])&gt;=2),ROUNDDOWN(Tabela1[[#This Row],[Popyt]]*Tabela1[[#This Row],[Nowa liczba rowerów]],0)*30,0)</f>
        <v>60</v>
      </c>
      <c r="R55" s="7">
        <f>IF(WEEKDAY(Tabela1[[#This Row],[Dzień]])=1,Tabela1[[#This Row],[Nowa liczba rowerów]]*15,0) + Tabela1[[#This Row],[Koszt kupionych rowerów]]</f>
        <v>0</v>
      </c>
      <c r="S55"/>
    </row>
    <row r="56" spans="1:19" x14ac:dyDescent="0.25">
      <c r="A56" s="1">
        <v>44981</v>
      </c>
      <c r="B56" s="1" t="s">
        <v>2</v>
      </c>
      <c r="C56" s="4" t="str">
        <f>VLOOKUP(MONTH(Tabela1[[#This Row],[Dzień]]),Tabela3[],2,TRUE)</f>
        <v>Luty</v>
      </c>
      <c r="D56" s="4">
        <f>YEAR(Tabela1[[#This Row],[Dzień]])</f>
        <v>2023</v>
      </c>
      <c r="E56" s="2">
        <f>VLOOKUP(Tabela1[[#This Row],[Pora roku]],TabelaPopyt[],2,FALSE)</f>
        <v>0.2</v>
      </c>
      <c r="F56" s="3">
        <v>10</v>
      </c>
      <c r="G56" s="7">
        <f>IF(AND(WEEKDAY(Tabela1[[#This Row],[Dzień]])&lt;=6,WEEKDAY(Tabela1[[#This Row],[Dzień]])&gt;=2),ROUNDDOWN(Tabela1[[#This Row],[Popyt]]*Tabela1[[#This Row],[Liczba Rowerów]],0)*30,0)</f>
        <v>60</v>
      </c>
      <c r="H56" s="7">
        <f>IF(WEEKDAY(Tabela1[[#This Row],[Dzień]])=1,Tabela1[[#This Row],[Liczba Rowerów]]*15,0)</f>
        <v>0</v>
      </c>
      <c r="I56" s="7">
        <f>Tabela1[[#This Row],[Przychód]]-Tabela1[[#This Row],[Koszt Serwisu]]</f>
        <v>60</v>
      </c>
      <c r="J56" s="7">
        <f>J55+Tabela1[[#This Row],[Przychód]]</f>
        <v>2400</v>
      </c>
      <c r="K56" s="7">
        <f>K55+Tabela1[[#This Row],[Koszt Serwisu]]</f>
        <v>9200</v>
      </c>
      <c r="L56" s="7">
        <f>Tabela1[[#This Row],[Łączny przychód]]-Tabela1[[#This Row],[Łączny Koszt]]</f>
        <v>-6800</v>
      </c>
      <c r="M56" s="7">
        <f>IF(AND(WEEKDAY(Tabela1[[#This Row],[Dzień]])&lt;=6,WEEKDAY(Tabela1[[#This Row],[Dzień]])&gt;=2),ROUNDDOWN(Tabela1[[#This Row],[Popyt]]*Tabela1[[#This Row],[Liczba Rowerów]],0)*E$734,0)</f>
        <v>132</v>
      </c>
      <c r="N56" s="7">
        <f>Tabela1[[#This Row],[Testowany przychód]]-Tabela1[[#This Row],[Koszt Serwisu]]</f>
        <v>132</v>
      </c>
      <c r="O56" s="4">
        <f>IF(P55 &lt;&gt; 0, O55 + 3, O55)</f>
        <v>10</v>
      </c>
      <c r="P56" s="4">
        <f>IF(AND(C56 &lt;&gt; C57,L55&gt;=2400),2400,0)</f>
        <v>0</v>
      </c>
      <c r="Q56" s="7">
        <f>IF(AND(WEEKDAY(Tabela1[[#This Row],[Dzień]])&lt;=6,WEEKDAY(Tabela1[[#This Row],[Dzień]])&gt;=2),ROUNDDOWN(Tabela1[[#This Row],[Popyt]]*Tabela1[[#This Row],[Nowa liczba rowerów]],0)*30,0)</f>
        <v>60</v>
      </c>
      <c r="R56" s="7">
        <f>IF(WEEKDAY(Tabela1[[#This Row],[Dzień]])=1,Tabela1[[#This Row],[Nowa liczba rowerów]]*15,0) + Tabela1[[#This Row],[Koszt kupionych rowerów]]</f>
        <v>0</v>
      </c>
      <c r="S56"/>
    </row>
    <row r="57" spans="1:19" x14ac:dyDescent="0.25">
      <c r="A57" s="1">
        <v>44982</v>
      </c>
      <c r="B57" s="1" t="s">
        <v>2</v>
      </c>
      <c r="C57" s="4" t="str">
        <f>VLOOKUP(MONTH(Tabela1[[#This Row],[Dzień]]),Tabela3[],2,TRUE)</f>
        <v>Luty</v>
      </c>
      <c r="D57" s="4">
        <f>YEAR(Tabela1[[#This Row],[Dzień]])</f>
        <v>2023</v>
      </c>
      <c r="E57" s="2">
        <f>VLOOKUP(Tabela1[[#This Row],[Pora roku]],TabelaPopyt[],2,FALSE)</f>
        <v>0.2</v>
      </c>
      <c r="F57" s="3">
        <v>10</v>
      </c>
      <c r="G57" s="7">
        <f>IF(AND(WEEKDAY(Tabela1[[#This Row],[Dzień]])&lt;=6,WEEKDAY(Tabela1[[#This Row],[Dzień]])&gt;=2),ROUNDDOWN(Tabela1[[#This Row],[Popyt]]*Tabela1[[#This Row],[Liczba Rowerów]],0)*30,0)</f>
        <v>0</v>
      </c>
      <c r="H57" s="7">
        <f>IF(WEEKDAY(Tabela1[[#This Row],[Dzień]])=1,Tabela1[[#This Row],[Liczba Rowerów]]*15,0)</f>
        <v>0</v>
      </c>
      <c r="I57" s="7">
        <f>Tabela1[[#This Row],[Przychód]]-Tabela1[[#This Row],[Koszt Serwisu]]</f>
        <v>0</v>
      </c>
      <c r="J57" s="7">
        <f>J56+Tabela1[[#This Row],[Przychód]]</f>
        <v>2400</v>
      </c>
      <c r="K57" s="7">
        <f>K56+Tabela1[[#This Row],[Koszt Serwisu]]</f>
        <v>9200</v>
      </c>
      <c r="L57" s="7">
        <f>Tabela1[[#This Row],[Łączny przychód]]-Tabela1[[#This Row],[Łączny Koszt]]</f>
        <v>-6800</v>
      </c>
      <c r="M57" s="7">
        <f>IF(AND(WEEKDAY(Tabela1[[#This Row],[Dzień]])&lt;=6,WEEKDAY(Tabela1[[#This Row],[Dzień]])&gt;=2),ROUNDDOWN(Tabela1[[#This Row],[Popyt]]*Tabela1[[#This Row],[Liczba Rowerów]],0)*E$734,0)</f>
        <v>0</v>
      </c>
      <c r="N57" s="7">
        <f>Tabela1[[#This Row],[Testowany przychód]]-Tabela1[[#This Row],[Koszt Serwisu]]</f>
        <v>0</v>
      </c>
      <c r="O57" s="4">
        <f>IF(P56 &lt;&gt; 0, O56 + 3, O56)</f>
        <v>10</v>
      </c>
      <c r="P57" s="4">
        <f>IF(AND(C57 &lt;&gt; C58,L56&gt;=2400),2400,0)</f>
        <v>0</v>
      </c>
      <c r="Q57" s="7">
        <f>IF(AND(WEEKDAY(Tabela1[[#This Row],[Dzień]])&lt;=6,WEEKDAY(Tabela1[[#This Row],[Dzień]])&gt;=2),ROUNDDOWN(Tabela1[[#This Row],[Popyt]]*Tabela1[[#This Row],[Nowa liczba rowerów]],0)*30,0)</f>
        <v>0</v>
      </c>
      <c r="R57" s="7">
        <f>IF(WEEKDAY(Tabela1[[#This Row],[Dzień]])=1,Tabela1[[#This Row],[Nowa liczba rowerów]]*15,0) + Tabela1[[#This Row],[Koszt kupionych rowerów]]</f>
        <v>0</v>
      </c>
      <c r="S57"/>
    </row>
    <row r="58" spans="1:19" x14ac:dyDescent="0.25">
      <c r="A58" s="1">
        <v>44983</v>
      </c>
      <c r="B58" s="1" t="s">
        <v>2</v>
      </c>
      <c r="C58" s="4" t="str">
        <f>VLOOKUP(MONTH(Tabela1[[#This Row],[Dzień]]),Tabela3[],2,TRUE)</f>
        <v>Luty</v>
      </c>
      <c r="D58" s="4">
        <f>YEAR(Tabela1[[#This Row],[Dzień]])</f>
        <v>2023</v>
      </c>
      <c r="E58" s="2">
        <f>VLOOKUP(Tabela1[[#This Row],[Pora roku]],TabelaPopyt[],2,FALSE)</f>
        <v>0.2</v>
      </c>
      <c r="F58" s="3">
        <v>10</v>
      </c>
      <c r="G58" s="7">
        <f>IF(AND(WEEKDAY(Tabela1[[#This Row],[Dzień]])&lt;=6,WEEKDAY(Tabela1[[#This Row],[Dzień]])&gt;=2),ROUNDDOWN(Tabela1[[#This Row],[Popyt]]*Tabela1[[#This Row],[Liczba Rowerów]],0)*30,0)</f>
        <v>0</v>
      </c>
      <c r="H58" s="7">
        <f>IF(WEEKDAY(Tabela1[[#This Row],[Dzień]])=1,Tabela1[[#This Row],[Liczba Rowerów]]*15,0)</f>
        <v>150</v>
      </c>
      <c r="I58" s="7">
        <f>Tabela1[[#This Row],[Przychód]]-Tabela1[[#This Row],[Koszt Serwisu]]</f>
        <v>-150</v>
      </c>
      <c r="J58" s="7">
        <f>J57+Tabela1[[#This Row],[Przychód]]</f>
        <v>2400</v>
      </c>
      <c r="K58" s="7">
        <f>K57+Tabela1[[#This Row],[Koszt Serwisu]]</f>
        <v>9350</v>
      </c>
      <c r="L58" s="7">
        <f>Tabela1[[#This Row],[Łączny przychód]]-Tabela1[[#This Row],[Łączny Koszt]]</f>
        <v>-6950</v>
      </c>
      <c r="M58" s="7">
        <f>IF(AND(WEEKDAY(Tabela1[[#This Row],[Dzień]])&lt;=6,WEEKDAY(Tabela1[[#This Row],[Dzień]])&gt;=2),ROUNDDOWN(Tabela1[[#This Row],[Popyt]]*Tabela1[[#This Row],[Liczba Rowerów]],0)*E$734,0)</f>
        <v>0</v>
      </c>
      <c r="N58" s="7">
        <f>Tabela1[[#This Row],[Testowany przychód]]-Tabela1[[#This Row],[Koszt Serwisu]]</f>
        <v>-150</v>
      </c>
      <c r="O58" s="4">
        <f>IF(P57 &lt;&gt; 0, O57 + 3, O57)</f>
        <v>10</v>
      </c>
      <c r="P58" s="4">
        <f>IF(AND(C58 &lt;&gt; C59,L57&gt;=2400),2400,0)</f>
        <v>0</v>
      </c>
      <c r="Q58" s="7">
        <f>IF(AND(WEEKDAY(Tabela1[[#This Row],[Dzień]])&lt;=6,WEEKDAY(Tabela1[[#This Row],[Dzień]])&gt;=2),ROUNDDOWN(Tabela1[[#This Row],[Popyt]]*Tabela1[[#This Row],[Nowa liczba rowerów]],0)*30,0)</f>
        <v>0</v>
      </c>
      <c r="R58" s="7">
        <f>IF(WEEKDAY(Tabela1[[#This Row],[Dzień]])=1,Tabela1[[#This Row],[Nowa liczba rowerów]]*15,0) + Tabela1[[#This Row],[Koszt kupionych rowerów]]</f>
        <v>150</v>
      </c>
      <c r="S58"/>
    </row>
    <row r="59" spans="1:19" x14ac:dyDescent="0.25">
      <c r="A59" s="1">
        <v>44984</v>
      </c>
      <c r="B59" s="1" t="s">
        <v>2</v>
      </c>
      <c r="C59" s="4" t="str">
        <f>VLOOKUP(MONTH(Tabela1[[#This Row],[Dzień]]),Tabela3[],2,TRUE)</f>
        <v>Luty</v>
      </c>
      <c r="D59" s="4">
        <f>YEAR(Tabela1[[#This Row],[Dzień]])</f>
        <v>2023</v>
      </c>
      <c r="E59" s="2">
        <f>VLOOKUP(Tabela1[[#This Row],[Pora roku]],TabelaPopyt[],2,FALSE)</f>
        <v>0.2</v>
      </c>
      <c r="F59" s="3">
        <v>10</v>
      </c>
      <c r="G59" s="7">
        <f>IF(AND(WEEKDAY(Tabela1[[#This Row],[Dzień]])&lt;=6,WEEKDAY(Tabela1[[#This Row],[Dzień]])&gt;=2),ROUNDDOWN(Tabela1[[#This Row],[Popyt]]*Tabela1[[#This Row],[Liczba Rowerów]],0)*30,0)</f>
        <v>60</v>
      </c>
      <c r="H59" s="7">
        <f>IF(WEEKDAY(Tabela1[[#This Row],[Dzień]])=1,Tabela1[[#This Row],[Liczba Rowerów]]*15,0)</f>
        <v>0</v>
      </c>
      <c r="I59" s="7">
        <f>Tabela1[[#This Row],[Przychód]]-Tabela1[[#This Row],[Koszt Serwisu]]</f>
        <v>60</v>
      </c>
      <c r="J59" s="7">
        <f>J58+Tabela1[[#This Row],[Przychód]]</f>
        <v>2460</v>
      </c>
      <c r="K59" s="7">
        <f>K58+Tabela1[[#This Row],[Koszt Serwisu]]</f>
        <v>9350</v>
      </c>
      <c r="L59" s="7">
        <f>Tabela1[[#This Row],[Łączny przychód]]-Tabela1[[#This Row],[Łączny Koszt]]</f>
        <v>-6890</v>
      </c>
      <c r="M59" s="7">
        <f>IF(AND(WEEKDAY(Tabela1[[#This Row],[Dzień]])&lt;=6,WEEKDAY(Tabela1[[#This Row],[Dzień]])&gt;=2),ROUNDDOWN(Tabela1[[#This Row],[Popyt]]*Tabela1[[#This Row],[Liczba Rowerów]],0)*E$734,0)</f>
        <v>132</v>
      </c>
      <c r="N59" s="7">
        <f>Tabela1[[#This Row],[Testowany przychód]]-Tabela1[[#This Row],[Koszt Serwisu]]</f>
        <v>132</v>
      </c>
      <c r="O59" s="4">
        <f>IF(P58 &lt;&gt; 0, O58 + 3, O58)</f>
        <v>10</v>
      </c>
      <c r="P59" s="4">
        <f>IF(AND(C59 &lt;&gt; C60,L58&gt;=2400),2400,0)</f>
        <v>0</v>
      </c>
      <c r="Q59" s="7">
        <f>IF(AND(WEEKDAY(Tabela1[[#This Row],[Dzień]])&lt;=6,WEEKDAY(Tabela1[[#This Row],[Dzień]])&gt;=2),ROUNDDOWN(Tabela1[[#This Row],[Popyt]]*Tabela1[[#This Row],[Nowa liczba rowerów]],0)*30,0)</f>
        <v>60</v>
      </c>
      <c r="R59" s="7">
        <f>IF(WEEKDAY(Tabela1[[#This Row],[Dzień]])=1,Tabela1[[#This Row],[Nowa liczba rowerów]]*15,0) + Tabela1[[#This Row],[Koszt kupionych rowerów]]</f>
        <v>0</v>
      </c>
      <c r="S59"/>
    </row>
    <row r="60" spans="1:19" x14ac:dyDescent="0.25">
      <c r="A60" s="1">
        <v>44985</v>
      </c>
      <c r="B60" s="1" t="s">
        <v>2</v>
      </c>
      <c r="C60" s="4" t="str">
        <f>VLOOKUP(MONTH(Tabela1[[#This Row],[Dzień]]),Tabela3[],2,TRUE)</f>
        <v>Luty</v>
      </c>
      <c r="D60" s="4">
        <f>YEAR(Tabela1[[#This Row],[Dzień]])</f>
        <v>2023</v>
      </c>
      <c r="E60" s="2">
        <f>VLOOKUP(Tabela1[[#This Row],[Pora roku]],TabelaPopyt[],2,FALSE)</f>
        <v>0.2</v>
      </c>
      <c r="F60" s="3">
        <v>10</v>
      </c>
      <c r="G60" s="7">
        <f>IF(AND(WEEKDAY(Tabela1[[#This Row],[Dzień]])&lt;=6,WEEKDAY(Tabela1[[#This Row],[Dzień]])&gt;=2),ROUNDDOWN(Tabela1[[#This Row],[Popyt]]*Tabela1[[#This Row],[Liczba Rowerów]],0)*30,0)</f>
        <v>60</v>
      </c>
      <c r="H60" s="7">
        <f>IF(WEEKDAY(Tabela1[[#This Row],[Dzień]])=1,Tabela1[[#This Row],[Liczba Rowerów]]*15,0)</f>
        <v>0</v>
      </c>
      <c r="I60" s="7">
        <f>Tabela1[[#This Row],[Przychód]]-Tabela1[[#This Row],[Koszt Serwisu]]</f>
        <v>60</v>
      </c>
      <c r="J60" s="7">
        <f>J59+Tabela1[[#This Row],[Przychód]]</f>
        <v>2520</v>
      </c>
      <c r="K60" s="7">
        <f>K59+Tabela1[[#This Row],[Koszt Serwisu]]</f>
        <v>9350</v>
      </c>
      <c r="L60" s="7">
        <f>Tabela1[[#This Row],[Łączny przychód]]-Tabela1[[#This Row],[Łączny Koszt]]</f>
        <v>-6830</v>
      </c>
      <c r="M60" s="7">
        <f>IF(AND(WEEKDAY(Tabela1[[#This Row],[Dzień]])&lt;=6,WEEKDAY(Tabela1[[#This Row],[Dzień]])&gt;=2),ROUNDDOWN(Tabela1[[#This Row],[Popyt]]*Tabela1[[#This Row],[Liczba Rowerów]],0)*E$734,0)</f>
        <v>132</v>
      </c>
      <c r="N60" s="7">
        <f>Tabela1[[#This Row],[Testowany przychód]]-Tabela1[[#This Row],[Koszt Serwisu]]</f>
        <v>132</v>
      </c>
      <c r="O60" s="4">
        <f>IF(P59 &lt;&gt; 0, O59 + 3, O59)</f>
        <v>10</v>
      </c>
      <c r="P60" s="4">
        <f>IF(AND(C60 &lt;&gt; C61,L59&gt;=2400),2400,0)</f>
        <v>0</v>
      </c>
      <c r="Q60" s="7">
        <f>IF(AND(WEEKDAY(Tabela1[[#This Row],[Dzień]])&lt;=6,WEEKDAY(Tabela1[[#This Row],[Dzień]])&gt;=2),ROUNDDOWN(Tabela1[[#This Row],[Popyt]]*Tabela1[[#This Row],[Nowa liczba rowerów]],0)*30,0)</f>
        <v>60</v>
      </c>
      <c r="R60" s="7">
        <f>IF(WEEKDAY(Tabela1[[#This Row],[Dzień]])=1,Tabela1[[#This Row],[Nowa liczba rowerów]]*15,0) + Tabela1[[#This Row],[Koszt kupionych rowerów]]</f>
        <v>0</v>
      </c>
      <c r="S60"/>
    </row>
    <row r="61" spans="1:19" x14ac:dyDescent="0.25">
      <c r="A61" s="1">
        <v>44986</v>
      </c>
      <c r="B61" s="1" t="s">
        <v>2</v>
      </c>
      <c r="C61" s="4" t="str">
        <f>VLOOKUP(MONTH(Tabela1[[#This Row],[Dzień]]),Tabela3[],2,TRUE)</f>
        <v>Marzec</v>
      </c>
      <c r="D61" s="4">
        <f>YEAR(Tabela1[[#This Row],[Dzień]])</f>
        <v>2023</v>
      </c>
      <c r="E61" s="2">
        <f>VLOOKUP(Tabela1[[#This Row],[Pora roku]],TabelaPopyt[],2,FALSE)</f>
        <v>0.2</v>
      </c>
      <c r="F61" s="3">
        <v>10</v>
      </c>
      <c r="G61" s="7">
        <f>IF(AND(WEEKDAY(Tabela1[[#This Row],[Dzień]])&lt;=6,WEEKDAY(Tabela1[[#This Row],[Dzień]])&gt;=2),ROUNDDOWN(Tabela1[[#This Row],[Popyt]]*Tabela1[[#This Row],[Liczba Rowerów]],0)*30,0)</f>
        <v>60</v>
      </c>
      <c r="H61" s="7">
        <f>IF(WEEKDAY(Tabela1[[#This Row],[Dzień]])=1,Tabela1[[#This Row],[Liczba Rowerów]]*15,0)</f>
        <v>0</v>
      </c>
      <c r="I61" s="7">
        <f>Tabela1[[#This Row],[Przychód]]-Tabela1[[#This Row],[Koszt Serwisu]]</f>
        <v>60</v>
      </c>
      <c r="J61" s="7">
        <f>J60+Tabela1[[#This Row],[Przychód]]</f>
        <v>2580</v>
      </c>
      <c r="K61" s="7">
        <f>K60+Tabela1[[#This Row],[Koszt Serwisu]]</f>
        <v>9350</v>
      </c>
      <c r="L61" s="7">
        <f>Tabela1[[#This Row],[Łączny przychód]]-Tabela1[[#This Row],[Łączny Koszt]]</f>
        <v>-6770</v>
      </c>
      <c r="M61" s="7">
        <f>IF(AND(WEEKDAY(Tabela1[[#This Row],[Dzień]])&lt;=6,WEEKDAY(Tabela1[[#This Row],[Dzień]])&gt;=2),ROUNDDOWN(Tabela1[[#This Row],[Popyt]]*Tabela1[[#This Row],[Liczba Rowerów]],0)*E$734,0)</f>
        <v>132</v>
      </c>
      <c r="N61" s="7">
        <f>Tabela1[[#This Row],[Testowany przychód]]-Tabela1[[#This Row],[Koszt Serwisu]]</f>
        <v>132</v>
      </c>
      <c r="O61" s="4">
        <f>IF(P60 &lt;&gt; 0, O60 + 3, O60)</f>
        <v>10</v>
      </c>
      <c r="P61" s="4">
        <f>IF(AND(C61 &lt;&gt; C62,L60&gt;=2400),2400,0)</f>
        <v>0</v>
      </c>
      <c r="Q61" s="7">
        <f>IF(AND(WEEKDAY(Tabela1[[#This Row],[Dzień]])&lt;=6,WEEKDAY(Tabela1[[#This Row],[Dzień]])&gt;=2),ROUNDDOWN(Tabela1[[#This Row],[Popyt]]*Tabela1[[#This Row],[Nowa liczba rowerów]],0)*30,0)</f>
        <v>60</v>
      </c>
      <c r="R61" s="7">
        <f>IF(WEEKDAY(Tabela1[[#This Row],[Dzień]])=1,Tabela1[[#This Row],[Nowa liczba rowerów]]*15,0) + Tabela1[[#This Row],[Koszt kupionych rowerów]]</f>
        <v>0</v>
      </c>
      <c r="S61"/>
    </row>
    <row r="62" spans="1:19" x14ac:dyDescent="0.25">
      <c r="A62" s="1">
        <v>44987</v>
      </c>
      <c r="B62" s="1" t="s">
        <v>2</v>
      </c>
      <c r="C62" s="4" t="str">
        <f>VLOOKUP(MONTH(Tabela1[[#This Row],[Dzień]]),Tabela3[],2,TRUE)</f>
        <v>Marzec</v>
      </c>
      <c r="D62" s="4">
        <f>YEAR(Tabela1[[#This Row],[Dzień]])</f>
        <v>2023</v>
      </c>
      <c r="E62" s="2">
        <f>VLOOKUP(Tabela1[[#This Row],[Pora roku]],TabelaPopyt[],2,FALSE)</f>
        <v>0.2</v>
      </c>
      <c r="F62" s="3">
        <v>10</v>
      </c>
      <c r="G62" s="7">
        <f>IF(AND(WEEKDAY(Tabela1[[#This Row],[Dzień]])&lt;=6,WEEKDAY(Tabela1[[#This Row],[Dzień]])&gt;=2),ROUNDDOWN(Tabela1[[#This Row],[Popyt]]*Tabela1[[#This Row],[Liczba Rowerów]],0)*30,0)</f>
        <v>60</v>
      </c>
      <c r="H62" s="7">
        <f>IF(WEEKDAY(Tabela1[[#This Row],[Dzień]])=1,Tabela1[[#This Row],[Liczba Rowerów]]*15,0)</f>
        <v>0</v>
      </c>
      <c r="I62" s="7">
        <f>Tabela1[[#This Row],[Przychód]]-Tabela1[[#This Row],[Koszt Serwisu]]</f>
        <v>60</v>
      </c>
      <c r="J62" s="7">
        <f>J61+Tabela1[[#This Row],[Przychód]]</f>
        <v>2640</v>
      </c>
      <c r="K62" s="7">
        <f>K61+Tabela1[[#This Row],[Koszt Serwisu]]</f>
        <v>9350</v>
      </c>
      <c r="L62" s="7">
        <f>Tabela1[[#This Row],[Łączny przychód]]-Tabela1[[#This Row],[Łączny Koszt]]</f>
        <v>-6710</v>
      </c>
      <c r="M62" s="7">
        <f>IF(AND(WEEKDAY(Tabela1[[#This Row],[Dzień]])&lt;=6,WEEKDAY(Tabela1[[#This Row],[Dzień]])&gt;=2),ROUNDDOWN(Tabela1[[#This Row],[Popyt]]*Tabela1[[#This Row],[Liczba Rowerów]],0)*E$734,0)</f>
        <v>132</v>
      </c>
      <c r="N62" s="7">
        <f>Tabela1[[#This Row],[Testowany przychód]]-Tabela1[[#This Row],[Koszt Serwisu]]</f>
        <v>132</v>
      </c>
      <c r="O62" s="4">
        <f>IF(P61 &lt;&gt; 0, O61 + 3, O61)</f>
        <v>10</v>
      </c>
      <c r="P62" s="4">
        <f>IF(AND(C62 &lt;&gt; C63,L61&gt;=2400),2400,0)</f>
        <v>0</v>
      </c>
      <c r="Q62" s="7">
        <f>IF(AND(WEEKDAY(Tabela1[[#This Row],[Dzień]])&lt;=6,WEEKDAY(Tabela1[[#This Row],[Dzień]])&gt;=2),ROUNDDOWN(Tabela1[[#This Row],[Popyt]]*Tabela1[[#This Row],[Nowa liczba rowerów]],0)*30,0)</f>
        <v>60</v>
      </c>
      <c r="R62" s="7">
        <f>IF(WEEKDAY(Tabela1[[#This Row],[Dzień]])=1,Tabela1[[#This Row],[Nowa liczba rowerów]]*15,0) + Tabela1[[#This Row],[Koszt kupionych rowerów]]</f>
        <v>0</v>
      </c>
      <c r="S62"/>
    </row>
    <row r="63" spans="1:19" x14ac:dyDescent="0.25">
      <c r="A63" s="1">
        <v>44988</v>
      </c>
      <c r="B63" s="1" t="s">
        <v>2</v>
      </c>
      <c r="C63" s="4" t="str">
        <f>VLOOKUP(MONTH(Tabela1[[#This Row],[Dzień]]),Tabela3[],2,TRUE)</f>
        <v>Marzec</v>
      </c>
      <c r="D63" s="4">
        <f>YEAR(Tabela1[[#This Row],[Dzień]])</f>
        <v>2023</v>
      </c>
      <c r="E63" s="2">
        <f>VLOOKUP(Tabela1[[#This Row],[Pora roku]],TabelaPopyt[],2,FALSE)</f>
        <v>0.2</v>
      </c>
      <c r="F63" s="3">
        <v>10</v>
      </c>
      <c r="G63" s="7">
        <f>IF(AND(WEEKDAY(Tabela1[[#This Row],[Dzień]])&lt;=6,WEEKDAY(Tabela1[[#This Row],[Dzień]])&gt;=2),ROUNDDOWN(Tabela1[[#This Row],[Popyt]]*Tabela1[[#This Row],[Liczba Rowerów]],0)*30,0)</f>
        <v>60</v>
      </c>
      <c r="H63" s="7">
        <f>IF(WEEKDAY(Tabela1[[#This Row],[Dzień]])=1,Tabela1[[#This Row],[Liczba Rowerów]]*15,0)</f>
        <v>0</v>
      </c>
      <c r="I63" s="7">
        <f>Tabela1[[#This Row],[Przychód]]-Tabela1[[#This Row],[Koszt Serwisu]]</f>
        <v>60</v>
      </c>
      <c r="J63" s="7">
        <f>J62+Tabela1[[#This Row],[Przychód]]</f>
        <v>2700</v>
      </c>
      <c r="K63" s="7">
        <f>K62+Tabela1[[#This Row],[Koszt Serwisu]]</f>
        <v>9350</v>
      </c>
      <c r="L63" s="7">
        <f>Tabela1[[#This Row],[Łączny przychód]]-Tabela1[[#This Row],[Łączny Koszt]]</f>
        <v>-6650</v>
      </c>
      <c r="M63" s="7">
        <f>IF(AND(WEEKDAY(Tabela1[[#This Row],[Dzień]])&lt;=6,WEEKDAY(Tabela1[[#This Row],[Dzień]])&gt;=2),ROUNDDOWN(Tabela1[[#This Row],[Popyt]]*Tabela1[[#This Row],[Liczba Rowerów]],0)*E$734,0)</f>
        <v>132</v>
      </c>
      <c r="N63" s="7">
        <f>Tabela1[[#This Row],[Testowany przychód]]-Tabela1[[#This Row],[Koszt Serwisu]]</f>
        <v>132</v>
      </c>
      <c r="O63" s="4">
        <f>IF(P62 &lt;&gt; 0, O62 + 3, O62)</f>
        <v>10</v>
      </c>
      <c r="P63" s="4">
        <f>IF(AND(C63 &lt;&gt; C64,L62&gt;=2400),2400,0)</f>
        <v>0</v>
      </c>
      <c r="Q63" s="7">
        <f>IF(AND(WEEKDAY(Tabela1[[#This Row],[Dzień]])&lt;=6,WEEKDAY(Tabela1[[#This Row],[Dzień]])&gt;=2),ROUNDDOWN(Tabela1[[#This Row],[Popyt]]*Tabela1[[#This Row],[Nowa liczba rowerów]],0)*30,0)</f>
        <v>60</v>
      </c>
      <c r="R63" s="7">
        <f>IF(WEEKDAY(Tabela1[[#This Row],[Dzień]])=1,Tabela1[[#This Row],[Nowa liczba rowerów]]*15,0) + Tabela1[[#This Row],[Koszt kupionych rowerów]]</f>
        <v>0</v>
      </c>
      <c r="S63"/>
    </row>
    <row r="64" spans="1:19" x14ac:dyDescent="0.25">
      <c r="A64" s="1">
        <v>44989</v>
      </c>
      <c r="B64" s="1" t="s">
        <v>2</v>
      </c>
      <c r="C64" s="4" t="str">
        <f>VLOOKUP(MONTH(Tabela1[[#This Row],[Dzień]]),Tabela3[],2,TRUE)</f>
        <v>Marzec</v>
      </c>
      <c r="D64" s="4">
        <f>YEAR(Tabela1[[#This Row],[Dzień]])</f>
        <v>2023</v>
      </c>
      <c r="E64" s="2">
        <f>VLOOKUP(Tabela1[[#This Row],[Pora roku]],TabelaPopyt[],2,FALSE)</f>
        <v>0.2</v>
      </c>
      <c r="F64" s="3">
        <v>10</v>
      </c>
      <c r="G64" s="7">
        <f>IF(AND(WEEKDAY(Tabela1[[#This Row],[Dzień]])&lt;=6,WEEKDAY(Tabela1[[#This Row],[Dzień]])&gt;=2),ROUNDDOWN(Tabela1[[#This Row],[Popyt]]*Tabela1[[#This Row],[Liczba Rowerów]],0)*30,0)</f>
        <v>0</v>
      </c>
      <c r="H64" s="7">
        <f>IF(WEEKDAY(Tabela1[[#This Row],[Dzień]])=1,Tabela1[[#This Row],[Liczba Rowerów]]*15,0)</f>
        <v>0</v>
      </c>
      <c r="I64" s="7">
        <f>Tabela1[[#This Row],[Przychód]]-Tabela1[[#This Row],[Koszt Serwisu]]</f>
        <v>0</v>
      </c>
      <c r="J64" s="7">
        <f>J63+Tabela1[[#This Row],[Przychód]]</f>
        <v>2700</v>
      </c>
      <c r="K64" s="7">
        <f>K63+Tabela1[[#This Row],[Koszt Serwisu]]</f>
        <v>9350</v>
      </c>
      <c r="L64" s="7">
        <f>Tabela1[[#This Row],[Łączny przychód]]-Tabela1[[#This Row],[Łączny Koszt]]</f>
        <v>-6650</v>
      </c>
      <c r="M64" s="7">
        <f>IF(AND(WEEKDAY(Tabela1[[#This Row],[Dzień]])&lt;=6,WEEKDAY(Tabela1[[#This Row],[Dzień]])&gt;=2),ROUNDDOWN(Tabela1[[#This Row],[Popyt]]*Tabela1[[#This Row],[Liczba Rowerów]],0)*E$734,0)</f>
        <v>0</v>
      </c>
      <c r="N64" s="7">
        <f>Tabela1[[#This Row],[Testowany przychód]]-Tabela1[[#This Row],[Koszt Serwisu]]</f>
        <v>0</v>
      </c>
      <c r="O64" s="4">
        <f>IF(P63 &lt;&gt; 0, O63 + 3, O63)</f>
        <v>10</v>
      </c>
      <c r="P64" s="4">
        <f>IF(AND(C64 &lt;&gt; C65,L63&gt;=2400),2400,0)</f>
        <v>0</v>
      </c>
      <c r="Q64" s="7">
        <f>IF(AND(WEEKDAY(Tabela1[[#This Row],[Dzień]])&lt;=6,WEEKDAY(Tabela1[[#This Row],[Dzień]])&gt;=2),ROUNDDOWN(Tabela1[[#This Row],[Popyt]]*Tabela1[[#This Row],[Nowa liczba rowerów]],0)*30,0)</f>
        <v>0</v>
      </c>
      <c r="R64" s="7">
        <f>IF(WEEKDAY(Tabela1[[#This Row],[Dzień]])=1,Tabela1[[#This Row],[Nowa liczba rowerów]]*15,0) + Tabela1[[#This Row],[Koszt kupionych rowerów]]</f>
        <v>0</v>
      </c>
      <c r="S64"/>
    </row>
    <row r="65" spans="1:19" x14ac:dyDescent="0.25">
      <c r="A65" s="1">
        <v>44990</v>
      </c>
      <c r="B65" s="1" t="s">
        <v>2</v>
      </c>
      <c r="C65" s="4" t="str">
        <f>VLOOKUP(MONTH(Tabela1[[#This Row],[Dzień]]),Tabela3[],2,TRUE)</f>
        <v>Marzec</v>
      </c>
      <c r="D65" s="4">
        <f>YEAR(Tabela1[[#This Row],[Dzień]])</f>
        <v>2023</v>
      </c>
      <c r="E65" s="2">
        <f>VLOOKUP(Tabela1[[#This Row],[Pora roku]],TabelaPopyt[],2,FALSE)</f>
        <v>0.2</v>
      </c>
      <c r="F65" s="3">
        <v>10</v>
      </c>
      <c r="G65" s="7">
        <f>IF(AND(WEEKDAY(Tabela1[[#This Row],[Dzień]])&lt;=6,WEEKDAY(Tabela1[[#This Row],[Dzień]])&gt;=2),ROUNDDOWN(Tabela1[[#This Row],[Popyt]]*Tabela1[[#This Row],[Liczba Rowerów]],0)*30,0)</f>
        <v>0</v>
      </c>
      <c r="H65" s="7">
        <f>IF(WEEKDAY(Tabela1[[#This Row],[Dzień]])=1,Tabela1[[#This Row],[Liczba Rowerów]]*15,0)</f>
        <v>150</v>
      </c>
      <c r="I65" s="7">
        <f>Tabela1[[#This Row],[Przychód]]-Tabela1[[#This Row],[Koszt Serwisu]]</f>
        <v>-150</v>
      </c>
      <c r="J65" s="7">
        <f>J64+Tabela1[[#This Row],[Przychód]]</f>
        <v>2700</v>
      </c>
      <c r="K65" s="7">
        <f>K64+Tabela1[[#This Row],[Koszt Serwisu]]</f>
        <v>9500</v>
      </c>
      <c r="L65" s="7">
        <f>Tabela1[[#This Row],[Łączny przychód]]-Tabela1[[#This Row],[Łączny Koszt]]</f>
        <v>-6800</v>
      </c>
      <c r="M65" s="7">
        <f>IF(AND(WEEKDAY(Tabela1[[#This Row],[Dzień]])&lt;=6,WEEKDAY(Tabela1[[#This Row],[Dzień]])&gt;=2),ROUNDDOWN(Tabela1[[#This Row],[Popyt]]*Tabela1[[#This Row],[Liczba Rowerów]],0)*E$734,0)</f>
        <v>0</v>
      </c>
      <c r="N65" s="7">
        <f>Tabela1[[#This Row],[Testowany przychód]]-Tabela1[[#This Row],[Koszt Serwisu]]</f>
        <v>-150</v>
      </c>
      <c r="O65" s="4">
        <f>IF(P64 &lt;&gt; 0, O64 + 3, O64)</f>
        <v>10</v>
      </c>
      <c r="P65" s="4">
        <f>IF(AND(C65 &lt;&gt; C66,L64&gt;=2400),2400,0)</f>
        <v>0</v>
      </c>
      <c r="Q65" s="7">
        <f>IF(AND(WEEKDAY(Tabela1[[#This Row],[Dzień]])&lt;=6,WEEKDAY(Tabela1[[#This Row],[Dzień]])&gt;=2),ROUNDDOWN(Tabela1[[#This Row],[Popyt]]*Tabela1[[#This Row],[Nowa liczba rowerów]],0)*30,0)</f>
        <v>0</v>
      </c>
      <c r="R65" s="7">
        <f>IF(WEEKDAY(Tabela1[[#This Row],[Dzień]])=1,Tabela1[[#This Row],[Nowa liczba rowerów]]*15,0) + Tabela1[[#This Row],[Koszt kupionych rowerów]]</f>
        <v>150</v>
      </c>
      <c r="S65"/>
    </row>
    <row r="66" spans="1:19" x14ac:dyDescent="0.25">
      <c r="A66" s="1">
        <v>44991</v>
      </c>
      <c r="B66" s="1" t="s">
        <v>2</v>
      </c>
      <c r="C66" s="4" t="str">
        <f>VLOOKUP(MONTH(Tabela1[[#This Row],[Dzień]]),Tabela3[],2,TRUE)</f>
        <v>Marzec</v>
      </c>
      <c r="D66" s="4">
        <f>YEAR(Tabela1[[#This Row],[Dzień]])</f>
        <v>2023</v>
      </c>
      <c r="E66" s="2">
        <f>VLOOKUP(Tabela1[[#This Row],[Pora roku]],TabelaPopyt[],2,FALSE)</f>
        <v>0.2</v>
      </c>
      <c r="F66" s="3">
        <v>10</v>
      </c>
      <c r="G66" s="7">
        <f>IF(AND(WEEKDAY(Tabela1[[#This Row],[Dzień]])&lt;=6,WEEKDAY(Tabela1[[#This Row],[Dzień]])&gt;=2),ROUNDDOWN(Tabela1[[#This Row],[Popyt]]*Tabela1[[#This Row],[Liczba Rowerów]],0)*30,0)</f>
        <v>60</v>
      </c>
      <c r="H66" s="7">
        <f>IF(WEEKDAY(Tabela1[[#This Row],[Dzień]])=1,Tabela1[[#This Row],[Liczba Rowerów]]*15,0)</f>
        <v>0</v>
      </c>
      <c r="I66" s="7">
        <f>Tabela1[[#This Row],[Przychód]]-Tabela1[[#This Row],[Koszt Serwisu]]</f>
        <v>60</v>
      </c>
      <c r="J66" s="7">
        <f>J65+Tabela1[[#This Row],[Przychód]]</f>
        <v>2760</v>
      </c>
      <c r="K66" s="7">
        <f>K65+Tabela1[[#This Row],[Koszt Serwisu]]</f>
        <v>9500</v>
      </c>
      <c r="L66" s="7">
        <f>Tabela1[[#This Row],[Łączny przychód]]-Tabela1[[#This Row],[Łączny Koszt]]</f>
        <v>-6740</v>
      </c>
      <c r="M66" s="7">
        <f>IF(AND(WEEKDAY(Tabela1[[#This Row],[Dzień]])&lt;=6,WEEKDAY(Tabela1[[#This Row],[Dzień]])&gt;=2),ROUNDDOWN(Tabela1[[#This Row],[Popyt]]*Tabela1[[#This Row],[Liczba Rowerów]],0)*E$734,0)</f>
        <v>132</v>
      </c>
      <c r="N66" s="7">
        <f>Tabela1[[#This Row],[Testowany przychód]]-Tabela1[[#This Row],[Koszt Serwisu]]</f>
        <v>132</v>
      </c>
      <c r="O66" s="4">
        <f>IF(P65 &lt;&gt; 0, O65 + 3, O65)</f>
        <v>10</v>
      </c>
      <c r="P66" s="4">
        <f>IF(AND(C66 &lt;&gt; C67,L65&gt;=2400),2400,0)</f>
        <v>0</v>
      </c>
      <c r="Q66" s="7">
        <f>IF(AND(WEEKDAY(Tabela1[[#This Row],[Dzień]])&lt;=6,WEEKDAY(Tabela1[[#This Row],[Dzień]])&gt;=2),ROUNDDOWN(Tabela1[[#This Row],[Popyt]]*Tabela1[[#This Row],[Nowa liczba rowerów]],0)*30,0)</f>
        <v>60</v>
      </c>
      <c r="R66" s="7">
        <f>IF(WEEKDAY(Tabela1[[#This Row],[Dzień]])=1,Tabela1[[#This Row],[Nowa liczba rowerów]]*15,0) + Tabela1[[#This Row],[Koszt kupionych rowerów]]</f>
        <v>0</v>
      </c>
      <c r="S66"/>
    </row>
    <row r="67" spans="1:19" x14ac:dyDescent="0.25">
      <c r="A67" s="1">
        <v>44992</v>
      </c>
      <c r="B67" s="1" t="s">
        <v>2</v>
      </c>
      <c r="C67" s="4" t="str">
        <f>VLOOKUP(MONTH(Tabela1[[#This Row],[Dzień]]),Tabela3[],2,TRUE)</f>
        <v>Marzec</v>
      </c>
      <c r="D67" s="4">
        <f>YEAR(Tabela1[[#This Row],[Dzień]])</f>
        <v>2023</v>
      </c>
      <c r="E67" s="2">
        <f>VLOOKUP(Tabela1[[#This Row],[Pora roku]],TabelaPopyt[],2,FALSE)</f>
        <v>0.2</v>
      </c>
      <c r="F67" s="3">
        <v>10</v>
      </c>
      <c r="G67" s="7">
        <f>IF(AND(WEEKDAY(Tabela1[[#This Row],[Dzień]])&lt;=6,WEEKDAY(Tabela1[[#This Row],[Dzień]])&gt;=2),ROUNDDOWN(Tabela1[[#This Row],[Popyt]]*Tabela1[[#This Row],[Liczba Rowerów]],0)*30,0)</f>
        <v>60</v>
      </c>
      <c r="H67" s="7">
        <f>IF(WEEKDAY(Tabela1[[#This Row],[Dzień]])=1,Tabela1[[#This Row],[Liczba Rowerów]]*15,0)</f>
        <v>0</v>
      </c>
      <c r="I67" s="7">
        <f>Tabela1[[#This Row],[Przychód]]-Tabela1[[#This Row],[Koszt Serwisu]]</f>
        <v>60</v>
      </c>
      <c r="J67" s="7">
        <f>J66+Tabela1[[#This Row],[Przychód]]</f>
        <v>2820</v>
      </c>
      <c r="K67" s="7">
        <f>K66+Tabela1[[#This Row],[Koszt Serwisu]]</f>
        <v>9500</v>
      </c>
      <c r="L67" s="7">
        <f>Tabela1[[#This Row],[Łączny przychód]]-Tabela1[[#This Row],[Łączny Koszt]]</f>
        <v>-6680</v>
      </c>
      <c r="M67" s="7">
        <f>IF(AND(WEEKDAY(Tabela1[[#This Row],[Dzień]])&lt;=6,WEEKDAY(Tabela1[[#This Row],[Dzień]])&gt;=2),ROUNDDOWN(Tabela1[[#This Row],[Popyt]]*Tabela1[[#This Row],[Liczba Rowerów]],0)*E$734,0)</f>
        <v>132</v>
      </c>
      <c r="N67" s="7">
        <f>Tabela1[[#This Row],[Testowany przychód]]-Tabela1[[#This Row],[Koszt Serwisu]]</f>
        <v>132</v>
      </c>
      <c r="O67" s="4">
        <f>IF(P66 &lt;&gt; 0, O66 + 3, O66)</f>
        <v>10</v>
      </c>
      <c r="P67" s="4">
        <f>IF(AND(C67 &lt;&gt; C68,L66&gt;=2400),2400,0)</f>
        <v>0</v>
      </c>
      <c r="Q67" s="7">
        <f>IF(AND(WEEKDAY(Tabela1[[#This Row],[Dzień]])&lt;=6,WEEKDAY(Tabela1[[#This Row],[Dzień]])&gt;=2),ROUNDDOWN(Tabela1[[#This Row],[Popyt]]*Tabela1[[#This Row],[Nowa liczba rowerów]],0)*30,0)</f>
        <v>60</v>
      </c>
      <c r="R67" s="7">
        <f>IF(WEEKDAY(Tabela1[[#This Row],[Dzień]])=1,Tabela1[[#This Row],[Nowa liczba rowerów]]*15,0) + Tabela1[[#This Row],[Koszt kupionych rowerów]]</f>
        <v>0</v>
      </c>
      <c r="S67"/>
    </row>
    <row r="68" spans="1:19" x14ac:dyDescent="0.25">
      <c r="A68" s="1">
        <v>44993</v>
      </c>
      <c r="B68" s="1" t="s">
        <v>2</v>
      </c>
      <c r="C68" s="4" t="str">
        <f>VLOOKUP(MONTH(Tabela1[[#This Row],[Dzień]]),Tabela3[],2,TRUE)</f>
        <v>Marzec</v>
      </c>
      <c r="D68" s="4">
        <f>YEAR(Tabela1[[#This Row],[Dzień]])</f>
        <v>2023</v>
      </c>
      <c r="E68" s="2">
        <f>VLOOKUP(Tabela1[[#This Row],[Pora roku]],TabelaPopyt[],2,FALSE)</f>
        <v>0.2</v>
      </c>
      <c r="F68" s="3">
        <v>10</v>
      </c>
      <c r="G68" s="7">
        <f>IF(AND(WEEKDAY(Tabela1[[#This Row],[Dzień]])&lt;=6,WEEKDAY(Tabela1[[#This Row],[Dzień]])&gt;=2),ROUNDDOWN(Tabela1[[#This Row],[Popyt]]*Tabela1[[#This Row],[Liczba Rowerów]],0)*30,0)</f>
        <v>60</v>
      </c>
      <c r="H68" s="7">
        <f>IF(WEEKDAY(Tabela1[[#This Row],[Dzień]])=1,Tabela1[[#This Row],[Liczba Rowerów]]*15,0)</f>
        <v>0</v>
      </c>
      <c r="I68" s="7">
        <f>Tabela1[[#This Row],[Przychód]]-Tabela1[[#This Row],[Koszt Serwisu]]</f>
        <v>60</v>
      </c>
      <c r="J68" s="7">
        <f>J67+Tabela1[[#This Row],[Przychód]]</f>
        <v>2880</v>
      </c>
      <c r="K68" s="7">
        <f>K67+Tabela1[[#This Row],[Koszt Serwisu]]</f>
        <v>9500</v>
      </c>
      <c r="L68" s="7">
        <f>Tabela1[[#This Row],[Łączny przychód]]-Tabela1[[#This Row],[Łączny Koszt]]</f>
        <v>-6620</v>
      </c>
      <c r="M68" s="7">
        <f>IF(AND(WEEKDAY(Tabela1[[#This Row],[Dzień]])&lt;=6,WEEKDAY(Tabela1[[#This Row],[Dzień]])&gt;=2),ROUNDDOWN(Tabela1[[#This Row],[Popyt]]*Tabela1[[#This Row],[Liczba Rowerów]],0)*E$734,0)</f>
        <v>132</v>
      </c>
      <c r="N68" s="7">
        <f>Tabela1[[#This Row],[Testowany przychód]]-Tabela1[[#This Row],[Koszt Serwisu]]</f>
        <v>132</v>
      </c>
      <c r="O68" s="4">
        <f>IF(P67 &lt;&gt; 0, O67 + 3, O67)</f>
        <v>10</v>
      </c>
      <c r="P68" s="4">
        <f>IF(AND(C68 &lt;&gt; C69,L67&gt;=2400),2400,0)</f>
        <v>0</v>
      </c>
      <c r="Q68" s="7">
        <f>IF(AND(WEEKDAY(Tabela1[[#This Row],[Dzień]])&lt;=6,WEEKDAY(Tabela1[[#This Row],[Dzień]])&gt;=2),ROUNDDOWN(Tabela1[[#This Row],[Popyt]]*Tabela1[[#This Row],[Nowa liczba rowerów]],0)*30,0)</f>
        <v>60</v>
      </c>
      <c r="R68" s="7">
        <f>IF(WEEKDAY(Tabela1[[#This Row],[Dzień]])=1,Tabela1[[#This Row],[Nowa liczba rowerów]]*15,0) + Tabela1[[#This Row],[Koszt kupionych rowerów]]</f>
        <v>0</v>
      </c>
      <c r="S68"/>
    </row>
    <row r="69" spans="1:19" x14ac:dyDescent="0.25">
      <c r="A69" s="1">
        <v>44994</v>
      </c>
      <c r="B69" s="1" t="s">
        <v>2</v>
      </c>
      <c r="C69" s="4" t="str">
        <f>VLOOKUP(MONTH(Tabela1[[#This Row],[Dzień]]),Tabela3[],2,TRUE)</f>
        <v>Marzec</v>
      </c>
      <c r="D69" s="4">
        <f>YEAR(Tabela1[[#This Row],[Dzień]])</f>
        <v>2023</v>
      </c>
      <c r="E69" s="2">
        <f>VLOOKUP(Tabela1[[#This Row],[Pora roku]],TabelaPopyt[],2,FALSE)</f>
        <v>0.2</v>
      </c>
      <c r="F69" s="3">
        <v>10</v>
      </c>
      <c r="G69" s="7">
        <f>IF(AND(WEEKDAY(Tabela1[[#This Row],[Dzień]])&lt;=6,WEEKDAY(Tabela1[[#This Row],[Dzień]])&gt;=2),ROUNDDOWN(Tabela1[[#This Row],[Popyt]]*Tabela1[[#This Row],[Liczba Rowerów]],0)*30,0)</f>
        <v>60</v>
      </c>
      <c r="H69" s="7">
        <f>IF(WEEKDAY(Tabela1[[#This Row],[Dzień]])=1,Tabela1[[#This Row],[Liczba Rowerów]]*15,0)</f>
        <v>0</v>
      </c>
      <c r="I69" s="7">
        <f>Tabela1[[#This Row],[Przychód]]-Tabela1[[#This Row],[Koszt Serwisu]]</f>
        <v>60</v>
      </c>
      <c r="J69" s="7">
        <f>J68+Tabela1[[#This Row],[Przychód]]</f>
        <v>2940</v>
      </c>
      <c r="K69" s="7">
        <f>K68+Tabela1[[#This Row],[Koszt Serwisu]]</f>
        <v>9500</v>
      </c>
      <c r="L69" s="7">
        <f>Tabela1[[#This Row],[Łączny przychód]]-Tabela1[[#This Row],[Łączny Koszt]]</f>
        <v>-6560</v>
      </c>
      <c r="M69" s="7">
        <f>IF(AND(WEEKDAY(Tabela1[[#This Row],[Dzień]])&lt;=6,WEEKDAY(Tabela1[[#This Row],[Dzień]])&gt;=2),ROUNDDOWN(Tabela1[[#This Row],[Popyt]]*Tabela1[[#This Row],[Liczba Rowerów]],0)*E$734,0)</f>
        <v>132</v>
      </c>
      <c r="N69" s="7">
        <f>Tabela1[[#This Row],[Testowany przychód]]-Tabela1[[#This Row],[Koszt Serwisu]]</f>
        <v>132</v>
      </c>
      <c r="O69" s="4">
        <f>IF(P68 &lt;&gt; 0, O68 + 3, O68)</f>
        <v>10</v>
      </c>
      <c r="P69" s="4">
        <f>IF(AND(C69 &lt;&gt; C70,L68&gt;=2400),2400,0)</f>
        <v>0</v>
      </c>
      <c r="Q69" s="7">
        <f>IF(AND(WEEKDAY(Tabela1[[#This Row],[Dzień]])&lt;=6,WEEKDAY(Tabela1[[#This Row],[Dzień]])&gt;=2),ROUNDDOWN(Tabela1[[#This Row],[Popyt]]*Tabela1[[#This Row],[Nowa liczba rowerów]],0)*30,0)</f>
        <v>60</v>
      </c>
      <c r="R69" s="7">
        <f>IF(WEEKDAY(Tabela1[[#This Row],[Dzień]])=1,Tabela1[[#This Row],[Nowa liczba rowerów]]*15,0) + Tabela1[[#This Row],[Koszt kupionych rowerów]]</f>
        <v>0</v>
      </c>
      <c r="S69"/>
    </row>
    <row r="70" spans="1:19" x14ac:dyDescent="0.25">
      <c r="A70" s="1">
        <v>44995</v>
      </c>
      <c r="B70" s="1" t="s">
        <v>2</v>
      </c>
      <c r="C70" s="4" t="str">
        <f>VLOOKUP(MONTH(Tabela1[[#This Row],[Dzień]]),Tabela3[],2,TRUE)</f>
        <v>Marzec</v>
      </c>
      <c r="D70" s="4">
        <f>YEAR(Tabela1[[#This Row],[Dzień]])</f>
        <v>2023</v>
      </c>
      <c r="E70" s="2">
        <f>VLOOKUP(Tabela1[[#This Row],[Pora roku]],TabelaPopyt[],2,FALSE)</f>
        <v>0.2</v>
      </c>
      <c r="F70" s="3">
        <v>10</v>
      </c>
      <c r="G70" s="7">
        <f>IF(AND(WEEKDAY(Tabela1[[#This Row],[Dzień]])&lt;=6,WEEKDAY(Tabela1[[#This Row],[Dzień]])&gt;=2),ROUNDDOWN(Tabela1[[#This Row],[Popyt]]*Tabela1[[#This Row],[Liczba Rowerów]],0)*30,0)</f>
        <v>60</v>
      </c>
      <c r="H70" s="7">
        <f>IF(WEEKDAY(Tabela1[[#This Row],[Dzień]])=1,Tabela1[[#This Row],[Liczba Rowerów]]*15,0)</f>
        <v>0</v>
      </c>
      <c r="I70" s="7">
        <f>Tabela1[[#This Row],[Przychód]]-Tabela1[[#This Row],[Koszt Serwisu]]</f>
        <v>60</v>
      </c>
      <c r="J70" s="7">
        <f>J69+Tabela1[[#This Row],[Przychód]]</f>
        <v>3000</v>
      </c>
      <c r="K70" s="7">
        <f>K69+Tabela1[[#This Row],[Koszt Serwisu]]</f>
        <v>9500</v>
      </c>
      <c r="L70" s="7">
        <f>Tabela1[[#This Row],[Łączny przychód]]-Tabela1[[#This Row],[Łączny Koszt]]</f>
        <v>-6500</v>
      </c>
      <c r="M70" s="7">
        <f>IF(AND(WEEKDAY(Tabela1[[#This Row],[Dzień]])&lt;=6,WEEKDAY(Tabela1[[#This Row],[Dzień]])&gt;=2),ROUNDDOWN(Tabela1[[#This Row],[Popyt]]*Tabela1[[#This Row],[Liczba Rowerów]],0)*E$734,0)</f>
        <v>132</v>
      </c>
      <c r="N70" s="7">
        <f>Tabela1[[#This Row],[Testowany przychód]]-Tabela1[[#This Row],[Koszt Serwisu]]</f>
        <v>132</v>
      </c>
      <c r="O70" s="4">
        <f>IF(P69 &lt;&gt; 0, O69 + 3, O69)</f>
        <v>10</v>
      </c>
      <c r="P70" s="4">
        <f>IF(AND(C70 &lt;&gt; C71,L69&gt;=2400),2400,0)</f>
        <v>0</v>
      </c>
      <c r="Q70" s="7">
        <f>IF(AND(WEEKDAY(Tabela1[[#This Row],[Dzień]])&lt;=6,WEEKDAY(Tabela1[[#This Row],[Dzień]])&gt;=2),ROUNDDOWN(Tabela1[[#This Row],[Popyt]]*Tabela1[[#This Row],[Nowa liczba rowerów]],0)*30,0)</f>
        <v>60</v>
      </c>
      <c r="R70" s="7">
        <f>IF(WEEKDAY(Tabela1[[#This Row],[Dzień]])=1,Tabela1[[#This Row],[Nowa liczba rowerów]]*15,0) + Tabela1[[#This Row],[Koszt kupionych rowerów]]</f>
        <v>0</v>
      </c>
      <c r="S70"/>
    </row>
    <row r="71" spans="1:19" x14ac:dyDescent="0.25">
      <c r="A71" s="1">
        <v>44996</v>
      </c>
      <c r="B71" s="1" t="s">
        <v>2</v>
      </c>
      <c r="C71" s="4" t="str">
        <f>VLOOKUP(MONTH(Tabela1[[#This Row],[Dzień]]),Tabela3[],2,TRUE)</f>
        <v>Marzec</v>
      </c>
      <c r="D71" s="4">
        <f>YEAR(Tabela1[[#This Row],[Dzień]])</f>
        <v>2023</v>
      </c>
      <c r="E71" s="2">
        <f>VLOOKUP(Tabela1[[#This Row],[Pora roku]],TabelaPopyt[],2,FALSE)</f>
        <v>0.2</v>
      </c>
      <c r="F71" s="3">
        <v>10</v>
      </c>
      <c r="G71" s="7">
        <f>IF(AND(WEEKDAY(Tabela1[[#This Row],[Dzień]])&lt;=6,WEEKDAY(Tabela1[[#This Row],[Dzień]])&gt;=2),ROUNDDOWN(Tabela1[[#This Row],[Popyt]]*Tabela1[[#This Row],[Liczba Rowerów]],0)*30,0)</f>
        <v>0</v>
      </c>
      <c r="H71" s="7">
        <f>IF(WEEKDAY(Tabela1[[#This Row],[Dzień]])=1,Tabela1[[#This Row],[Liczba Rowerów]]*15,0)</f>
        <v>0</v>
      </c>
      <c r="I71" s="7">
        <f>Tabela1[[#This Row],[Przychód]]-Tabela1[[#This Row],[Koszt Serwisu]]</f>
        <v>0</v>
      </c>
      <c r="J71" s="7">
        <f>J70+Tabela1[[#This Row],[Przychód]]</f>
        <v>3000</v>
      </c>
      <c r="K71" s="7">
        <f>K70+Tabela1[[#This Row],[Koszt Serwisu]]</f>
        <v>9500</v>
      </c>
      <c r="L71" s="7">
        <f>Tabela1[[#This Row],[Łączny przychód]]-Tabela1[[#This Row],[Łączny Koszt]]</f>
        <v>-6500</v>
      </c>
      <c r="M71" s="7">
        <f>IF(AND(WEEKDAY(Tabela1[[#This Row],[Dzień]])&lt;=6,WEEKDAY(Tabela1[[#This Row],[Dzień]])&gt;=2),ROUNDDOWN(Tabela1[[#This Row],[Popyt]]*Tabela1[[#This Row],[Liczba Rowerów]],0)*E$734,0)</f>
        <v>0</v>
      </c>
      <c r="N71" s="7">
        <f>Tabela1[[#This Row],[Testowany przychód]]-Tabela1[[#This Row],[Koszt Serwisu]]</f>
        <v>0</v>
      </c>
      <c r="O71" s="4">
        <f>IF(P70 &lt;&gt; 0, O70 + 3, O70)</f>
        <v>10</v>
      </c>
      <c r="P71" s="4">
        <f>IF(AND(C71 &lt;&gt; C72,L70&gt;=2400),2400,0)</f>
        <v>0</v>
      </c>
      <c r="Q71" s="7">
        <f>IF(AND(WEEKDAY(Tabela1[[#This Row],[Dzień]])&lt;=6,WEEKDAY(Tabela1[[#This Row],[Dzień]])&gt;=2),ROUNDDOWN(Tabela1[[#This Row],[Popyt]]*Tabela1[[#This Row],[Nowa liczba rowerów]],0)*30,0)</f>
        <v>0</v>
      </c>
      <c r="R71" s="7">
        <f>IF(WEEKDAY(Tabela1[[#This Row],[Dzień]])=1,Tabela1[[#This Row],[Nowa liczba rowerów]]*15,0) + Tabela1[[#This Row],[Koszt kupionych rowerów]]</f>
        <v>0</v>
      </c>
      <c r="S71"/>
    </row>
    <row r="72" spans="1:19" x14ac:dyDescent="0.25">
      <c r="A72" s="1">
        <v>44997</v>
      </c>
      <c r="B72" s="1" t="s">
        <v>2</v>
      </c>
      <c r="C72" s="4" t="str">
        <f>VLOOKUP(MONTH(Tabela1[[#This Row],[Dzień]]),Tabela3[],2,TRUE)</f>
        <v>Marzec</v>
      </c>
      <c r="D72" s="4">
        <f>YEAR(Tabela1[[#This Row],[Dzień]])</f>
        <v>2023</v>
      </c>
      <c r="E72" s="2">
        <f>VLOOKUP(Tabela1[[#This Row],[Pora roku]],TabelaPopyt[],2,FALSE)</f>
        <v>0.2</v>
      </c>
      <c r="F72" s="3">
        <v>10</v>
      </c>
      <c r="G72" s="7">
        <f>IF(AND(WEEKDAY(Tabela1[[#This Row],[Dzień]])&lt;=6,WEEKDAY(Tabela1[[#This Row],[Dzień]])&gt;=2),ROUNDDOWN(Tabela1[[#This Row],[Popyt]]*Tabela1[[#This Row],[Liczba Rowerów]],0)*30,0)</f>
        <v>0</v>
      </c>
      <c r="H72" s="7">
        <f>IF(WEEKDAY(Tabela1[[#This Row],[Dzień]])=1,Tabela1[[#This Row],[Liczba Rowerów]]*15,0)</f>
        <v>150</v>
      </c>
      <c r="I72" s="7">
        <f>Tabela1[[#This Row],[Przychód]]-Tabela1[[#This Row],[Koszt Serwisu]]</f>
        <v>-150</v>
      </c>
      <c r="J72" s="7">
        <f>J71+Tabela1[[#This Row],[Przychód]]</f>
        <v>3000</v>
      </c>
      <c r="K72" s="7">
        <f>K71+Tabela1[[#This Row],[Koszt Serwisu]]</f>
        <v>9650</v>
      </c>
      <c r="L72" s="7">
        <f>Tabela1[[#This Row],[Łączny przychód]]-Tabela1[[#This Row],[Łączny Koszt]]</f>
        <v>-6650</v>
      </c>
      <c r="M72" s="7">
        <f>IF(AND(WEEKDAY(Tabela1[[#This Row],[Dzień]])&lt;=6,WEEKDAY(Tabela1[[#This Row],[Dzień]])&gt;=2),ROUNDDOWN(Tabela1[[#This Row],[Popyt]]*Tabela1[[#This Row],[Liczba Rowerów]],0)*E$734,0)</f>
        <v>0</v>
      </c>
      <c r="N72" s="7">
        <f>Tabela1[[#This Row],[Testowany przychód]]-Tabela1[[#This Row],[Koszt Serwisu]]</f>
        <v>-150</v>
      </c>
      <c r="O72" s="4">
        <f>IF(P71 &lt;&gt; 0, O71 + 3, O71)</f>
        <v>10</v>
      </c>
      <c r="P72" s="4">
        <f>IF(AND(C72 &lt;&gt; C73,L71&gt;=2400),2400,0)</f>
        <v>0</v>
      </c>
      <c r="Q72" s="7">
        <f>IF(AND(WEEKDAY(Tabela1[[#This Row],[Dzień]])&lt;=6,WEEKDAY(Tabela1[[#This Row],[Dzień]])&gt;=2),ROUNDDOWN(Tabela1[[#This Row],[Popyt]]*Tabela1[[#This Row],[Nowa liczba rowerów]],0)*30,0)</f>
        <v>0</v>
      </c>
      <c r="R72" s="7">
        <f>IF(WEEKDAY(Tabela1[[#This Row],[Dzień]])=1,Tabela1[[#This Row],[Nowa liczba rowerów]]*15,0) + Tabela1[[#This Row],[Koszt kupionych rowerów]]</f>
        <v>150</v>
      </c>
      <c r="S72"/>
    </row>
    <row r="73" spans="1:19" x14ac:dyDescent="0.25">
      <c r="A73" s="1">
        <v>44998</v>
      </c>
      <c r="B73" s="1" t="s">
        <v>2</v>
      </c>
      <c r="C73" s="4" t="str">
        <f>VLOOKUP(MONTH(Tabela1[[#This Row],[Dzień]]),Tabela3[],2,TRUE)</f>
        <v>Marzec</v>
      </c>
      <c r="D73" s="4">
        <f>YEAR(Tabela1[[#This Row],[Dzień]])</f>
        <v>2023</v>
      </c>
      <c r="E73" s="2">
        <f>VLOOKUP(Tabela1[[#This Row],[Pora roku]],TabelaPopyt[],2,FALSE)</f>
        <v>0.2</v>
      </c>
      <c r="F73" s="3">
        <v>10</v>
      </c>
      <c r="G73" s="7">
        <f>IF(AND(WEEKDAY(Tabela1[[#This Row],[Dzień]])&lt;=6,WEEKDAY(Tabela1[[#This Row],[Dzień]])&gt;=2),ROUNDDOWN(Tabela1[[#This Row],[Popyt]]*Tabela1[[#This Row],[Liczba Rowerów]],0)*30,0)</f>
        <v>60</v>
      </c>
      <c r="H73" s="7">
        <f>IF(WEEKDAY(Tabela1[[#This Row],[Dzień]])=1,Tabela1[[#This Row],[Liczba Rowerów]]*15,0)</f>
        <v>0</v>
      </c>
      <c r="I73" s="7">
        <f>Tabela1[[#This Row],[Przychód]]-Tabela1[[#This Row],[Koszt Serwisu]]</f>
        <v>60</v>
      </c>
      <c r="J73" s="7">
        <f>J72+Tabela1[[#This Row],[Przychód]]</f>
        <v>3060</v>
      </c>
      <c r="K73" s="7">
        <f>K72+Tabela1[[#This Row],[Koszt Serwisu]]</f>
        <v>9650</v>
      </c>
      <c r="L73" s="7">
        <f>Tabela1[[#This Row],[Łączny przychód]]-Tabela1[[#This Row],[Łączny Koszt]]</f>
        <v>-6590</v>
      </c>
      <c r="M73" s="7">
        <f>IF(AND(WEEKDAY(Tabela1[[#This Row],[Dzień]])&lt;=6,WEEKDAY(Tabela1[[#This Row],[Dzień]])&gt;=2),ROUNDDOWN(Tabela1[[#This Row],[Popyt]]*Tabela1[[#This Row],[Liczba Rowerów]],0)*E$734,0)</f>
        <v>132</v>
      </c>
      <c r="N73" s="7">
        <f>Tabela1[[#This Row],[Testowany przychód]]-Tabela1[[#This Row],[Koszt Serwisu]]</f>
        <v>132</v>
      </c>
      <c r="O73" s="4">
        <f>IF(P72 &lt;&gt; 0, O72 + 3, O72)</f>
        <v>10</v>
      </c>
      <c r="P73" s="4">
        <f>IF(AND(C73 &lt;&gt; C74,L72&gt;=2400),2400,0)</f>
        <v>0</v>
      </c>
      <c r="Q73" s="7">
        <f>IF(AND(WEEKDAY(Tabela1[[#This Row],[Dzień]])&lt;=6,WEEKDAY(Tabela1[[#This Row],[Dzień]])&gt;=2),ROUNDDOWN(Tabela1[[#This Row],[Popyt]]*Tabela1[[#This Row],[Nowa liczba rowerów]],0)*30,0)</f>
        <v>60</v>
      </c>
      <c r="R73" s="7">
        <f>IF(WEEKDAY(Tabela1[[#This Row],[Dzień]])=1,Tabela1[[#This Row],[Nowa liczba rowerów]]*15,0) + Tabela1[[#This Row],[Koszt kupionych rowerów]]</f>
        <v>0</v>
      </c>
      <c r="S73"/>
    </row>
    <row r="74" spans="1:19" x14ac:dyDescent="0.25">
      <c r="A74" s="1">
        <v>44999</v>
      </c>
      <c r="B74" s="1" t="s">
        <v>2</v>
      </c>
      <c r="C74" s="4" t="str">
        <f>VLOOKUP(MONTH(Tabela1[[#This Row],[Dzień]]),Tabela3[],2,TRUE)</f>
        <v>Marzec</v>
      </c>
      <c r="D74" s="4">
        <f>YEAR(Tabela1[[#This Row],[Dzień]])</f>
        <v>2023</v>
      </c>
      <c r="E74" s="2">
        <f>VLOOKUP(Tabela1[[#This Row],[Pora roku]],TabelaPopyt[],2,FALSE)</f>
        <v>0.2</v>
      </c>
      <c r="F74" s="3">
        <v>10</v>
      </c>
      <c r="G74" s="7">
        <f>IF(AND(WEEKDAY(Tabela1[[#This Row],[Dzień]])&lt;=6,WEEKDAY(Tabela1[[#This Row],[Dzień]])&gt;=2),ROUNDDOWN(Tabela1[[#This Row],[Popyt]]*Tabela1[[#This Row],[Liczba Rowerów]],0)*30,0)</f>
        <v>60</v>
      </c>
      <c r="H74" s="7">
        <f>IF(WEEKDAY(Tabela1[[#This Row],[Dzień]])=1,Tabela1[[#This Row],[Liczba Rowerów]]*15,0)</f>
        <v>0</v>
      </c>
      <c r="I74" s="7">
        <f>Tabela1[[#This Row],[Przychód]]-Tabela1[[#This Row],[Koszt Serwisu]]</f>
        <v>60</v>
      </c>
      <c r="J74" s="7">
        <f>J73+Tabela1[[#This Row],[Przychód]]</f>
        <v>3120</v>
      </c>
      <c r="K74" s="7">
        <f>K73+Tabela1[[#This Row],[Koszt Serwisu]]</f>
        <v>9650</v>
      </c>
      <c r="L74" s="7">
        <f>Tabela1[[#This Row],[Łączny przychód]]-Tabela1[[#This Row],[Łączny Koszt]]</f>
        <v>-6530</v>
      </c>
      <c r="M74" s="7">
        <f>IF(AND(WEEKDAY(Tabela1[[#This Row],[Dzień]])&lt;=6,WEEKDAY(Tabela1[[#This Row],[Dzień]])&gt;=2),ROUNDDOWN(Tabela1[[#This Row],[Popyt]]*Tabela1[[#This Row],[Liczba Rowerów]],0)*E$734,0)</f>
        <v>132</v>
      </c>
      <c r="N74" s="7">
        <f>Tabela1[[#This Row],[Testowany przychód]]-Tabela1[[#This Row],[Koszt Serwisu]]</f>
        <v>132</v>
      </c>
      <c r="O74" s="4">
        <f>IF(P73 &lt;&gt; 0, O73 + 3, O73)</f>
        <v>10</v>
      </c>
      <c r="P74" s="4">
        <f>IF(AND(C74 &lt;&gt; C75,L73&gt;=2400),2400,0)</f>
        <v>0</v>
      </c>
      <c r="Q74" s="7">
        <f>IF(AND(WEEKDAY(Tabela1[[#This Row],[Dzień]])&lt;=6,WEEKDAY(Tabela1[[#This Row],[Dzień]])&gt;=2),ROUNDDOWN(Tabela1[[#This Row],[Popyt]]*Tabela1[[#This Row],[Nowa liczba rowerów]],0)*30,0)</f>
        <v>60</v>
      </c>
      <c r="R74" s="7">
        <f>IF(WEEKDAY(Tabela1[[#This Row],[Dzień]])=1,Tabela1[[#This Row],[Nowa liczba rowerów]]*15,0) + Tabela1[[#This Row],[Koszt kupionych rowerów]]</f>
        <v>0</v>
      </c>
      <c r="S74"/>
    </row>
    <row r="75" spans="1:19" x14ac:dyDescent="0.25">
      <c r="A75" s="1">
        <v>45000</v>
      </c>
      <c r="B75" s="1" t="s">
        <v>2</v>
      </c>
      <c r="C75" s="4" t="str">
        <f>VLOOKUP(MONTH(Tabela1[[#This Row],[Dzień]]),Tabela3[],2,TRUE)</f>
        <v>Marzec</v>
      </c>
      <c r="D75" s="4">
        <f>YEAR(Tabela1[[#This Row],[Dzień]])</f>
        <v>2023</v>
      </c>
      <c r="E75" s="2">
        <f>VLOOKUP(Tabela1[[#This Row],[Pora roku]],TabelaPopyt[],2,FALSE)</f>
        <v>0.2</v>
      </c>
      <c r="F75" s="3">
        <v>10</v>
      </c>
      <c r="G75" s="7">
        <f>IF(AND(WEEKDAY(Tabela1[[#This Row],[Dzień]])&lt;=6,WEEKDAY(Tabela1[[#This Row],[Dzień]])&gt;=2),ROUNDDOWN(Tabela1[[#This Row],[Popyt]]*Tabela1[[#This Row],[Liczba Rowerów]],0)*30,0)</f>
        <v>60</v>
      </c>
      <c r="H75" s="7">
        <f>IF(WEEKDAY(Tabela1[[#This Row],[Dzień]])=1,Tabela1[[#This Row],[Liczba Rowerów]]*15,0)</f>
        <v>0</v>
      </c>
      <c r="I75" s="7">
        <f>Tabela1[[#This Row],[Przychód]]-Tabela1[[#This Row],[Koszt Serwisu]]</f>
        <v>60</v>
      </c>
      <c r="J75" s="7">
        <f>J74+Tabela1[[#This Row],[Przychód]]</f>
        <v>3180</v>
      </c>
      <c r="K75" s="7">
        <f>K74+Tabela1[[#This Row],[Koszt Serwisu]]</f>
        <v>9650</v>
      </c>
      <c r="L75" s="7">
        <f>Tabela1[[#This Row],[Łączny przychód]]-Tabela1[[#This Row],[Łączny Koszt]]</f>
        <v>-6470</v>
      </c>
      <c r="M75" s="7">
        <f>IF(AND(WEEKDAY(Tabela1[[#This Row],[Dzień]])&lt;=6,WEEKDAY(Tabela1[[#This Row],[Dzień]])&gt;=2),ROUNDDOWN(Tabela1[[#This Row],[Popyt]]*Tabela1[[#This Row],[Liczba Rowerów]],0)*E$734,0)</f>
        <v>132</v>
      </c>
      <c r="N75" s="7">
        <f>Tabela1[[#This Row],[Testowany przychód]]-Tabela1[[#This Row],[Koszt Serwisu]]</f>
        <v>132</v>
      </c>
      <c r="O75" s="4">
        <f>IF(P74 &lt;&gt; 0, O74 + 3, O74)</f>
        <v>10</v>
      </c>
      <c r="P75" s="4">
        <f>IF(AND(C75 &lt;&gt; C76,L74&gt;=2400),2400,0)</f>
        <v>0</v>
      </c>
      <c r="Q75" s="7">
        <f>IF(AND(WEEKDAY(Tabela1[[#This Row],[Dzień]])&lt;=6,WEEKDAY(Tabela1[[#This Row],[Dzień]])&gt;=2),ROUNDDOWN(Tabela1[[#This Row],[Popyt]]*Tabela1[[#This Row],[Nowa liczba rowerów]],0)*30,0)</f>
        <v>60</v>
      </c>
      <c r="R75" s="7">
        <f>IF(WEEKDAY(Tabela1[[#This Row],[Dzień]])=1,Tabela1[[#This Row],[Nowa liczba rowerów]]*15,0) + Tabela1[[#This Row],[Koszt kupionych rowerów]]</f>
        <v>0</v>
      </c>
      <c r="S75"/>
    </row>
    <row r="76" spans="1:19" x14ac:dyDescent="0.25">
      <c r="A76" s="1">
        <v>45001</v>
      </c>
      <c r="B76" s="1" t="s">
        <v>2</v>
      </c>
      <c r="C76" s="4" t="str">
        <f>VLOOKUP(MONTH(Tabela1[[#This Row],[Dzień]]),Tabela3[],2,TRUE)</f>
        <v>Marzec</v>
      </c>
      <c r="D76" s="4">
        <f>YEAR(Tabela1[[#This Row],[Dzień]])</f>
        <v>2023</v>
      </c>
      <c r="E76" s="2">
        <f>VLOOKUP(Tabela1[[#This Row],[Pora roku]],TabelaPopyt[],2,FALSE)</f>
        <v>0.2</v>
      </c>
      <c r="F76" s="3">
        <v>10</v>
      </c>
      <c r="G76" s="7">
        <f>IF(AND(WEEKDAY(Tabela1[[#This Row],[Dzień]])&lt;=6,WEEKDAY(Tabela1[[#This Row],[Dzień]])&gt;=2),ROUNDDOWN(Tabela1[[#This Row],[Popyt]]*Tabela1[[#This Row],[Liczba Rowerów]],0)*30,0)</f>
        <v>60</v>
      </c>
      <c r="H76" s="7">
        <f>IF(WEEKDAY(Tabela1[[#This Row],[Dzień]])=1,Tabela1[[#This Row],[Liczba Rowerów]]*15,0)</f>
        <v>0</v>
      </c>
      <c r="I76" s="7">
        <f>Tabela1[[#This Row],[Przychód]]-Tabela1[[#This Row],[Koszt Serwisu]]</f>
        <v>60</v>
      </c>
      <c r="J76" s="7">
        <f>J75+Tabela1[[#This Row],[Przychód]]</f>
        <v>3240</v>
      </c>
      <c r="K76" s="7">
        <f>K75+Tabela1[[#This Row],[Koszt Serwisu]]</f>
        <v>9650</v>
      </c>
      <c r="L76" s="7">
        <f>Tabela1[[#This Row],[Łączny przychód]]-Tabela1[[#This Row],[Łączny Koszt]]</f>
        <v>-6410</v>
      </c>
      <c r="M76" s="7">
        <f>IF(AND(WEEKDAY(Tabela1[[#This Row],[Dzień]])&lt;=6,WEEKDAY(Tabela1[[#This Row],[Dzień]])&gt;=2),ROUNDDOWN(Tabela1[[#This Row],[Popyt]]*Tabela1[[#This Row],[Liczba Rowerów]],0)*E$734,0)</f>
        <v>132</v>
      </c>
      <c r="N76" s="7">
        <f>Tabela1[[#This Row],[Testowany przychód]]-Tabela1[[#This Row],[Koszt Serwisu]]</f>
        <v>132</v>
      </c>
      <c r="O76" s="4">
        <f>IF(P75 &lt;&gt; 0, O75 + 3, O75)</f>
        <v>10</v>
      </c>
      <c r="P76" s="4">
        <f>IF(AND(C76 &lt;&gt; C77,L75&gt;=2400),2400,0)</f>
        <v>0</v>
      </c>
      <c r="Q76" s="7">
        <f>IF(AND(WEEKDAY(Tabela1[[#This Row],[Dzień]])&lt;=6,WEEKDAY(Tabela1[[#This Row],[Dzień]])&gt;=2),ROUNDDOWN(Tabela1[[#This Row],[Popyt]]*Tabela1[[#This Row],[Nowa liczba rowerów]],0)*30,0)</f>
        <v>60</v>
      </c>
      <c r="R76" s="7">
        <f>IF(WEEKDAY(Tabela1[[#This Row],[Dzień]])=1,Tabela1[[#This Row],[Nowa liczba rowerów]]*15,0) + Tabela1[[#This Row],[Koszt kupionych rowerów]]</f>
        <v>0</v>
      </c>
      <c r="S76"/>
    </row>
    <row r="77" spans="1:19" x14ac:dyDescent="0.25">
      <c r="A77" s="1">
        <v>45002</v>
      </c>
      <c r="B77" s="1" t="s">
        <v>2</v>
      </c>
      <c r="C77" s="4" t="str">
        <f>VLOOKUP(MONTH(Tabela1[[#This Row],[Dzień]]),Tabela3[],2,TRUE)</f>
        <v>Marzec</v>
      </c>
      <c r="D77" s="4">
        <f>YEAR(Tabela1[[#This Row],[Dzień]])</f>
        <v>2023</v>
      </c>
      <c r="E77" s="2">
        <f>VLOOKUP(Tabela1[[#This Row],[Pora roku]],TabelaPopyt[],2,FALSE)</f>
        <v>0.2</v>
      </c>
      <c r="F77" s="3">
        <v>10</v>
      </c>
      <c r="G77" s="7">
        <f>IF(AND(WEEKDAY(Tabela1[[#This Row],[Dzień]])&lt;=6,WEEKDAY(Tabela1[[#This Row],[Dzień]])&gt;=2),ROUNDDOWN(Tabela1[[#This Row],[Popyt]]*Tabela1[[#This Row],[Liczba Rowerów]],0)*30,0)</f>
        <v>60</v>
      </c>
      <c r="H77" s="7">
        <f>IF(WEEKDAY(Tabela1[[#This Row],[Dzień]])=1,Tabela1[[#This Row],[Liczba Rowerów]]*15,0)</f>
        <v>0</v>
      </c>
      <c r="I77" s="7">
        <f>Tabela1[[#This Row],[Przychód]]-Tabela1[[#This Row],[Koszt Serwisu]]</f>
        <v>60</v>
      </c>
      <c r="J77" s="7">
        <f>J76+Tabela1[[#This Row],[Przychód]]</f>
        <v>3300</v>
      </c>
      <c r="K77" s="7">
        <f>K76+Tabela1[[#This Row],[Koszt Serwisu]]</f>
        <v>9650</v>
      </c>
      <c r="L77" s="7">
        <f>Tabela1[[#This Row],[Łączny przychód]]-Tabela1[[#This Row],[Łączny Koszt]]</f>
        <v>-6350</v>
      </c>
      <c r="M77" s="7">
        <f>IF(AND(WEEKDAY(Tabela1[[#This Row],[Dzień]])&lt;=6,WEEKDAY(Tabela1[[#This Row],[Dzień]])&gt;=2),ROUNDDOWN(Tabela1[[#This Row],[Popyt]]*Tabela1[[#This Row],[Liczba Rowerów]],0)*E$734,0)</f>
        <v>132</v>
      </c>
      <c r="N77" s="7">
        <f>Tabela1[[#This Row],[Testowany przychód]]-Tabela1[[#This Row],[Koszt Serwisu]]</f>
        <v>132</v>
      </c>
      <c r="O77" s="4">
        <f>IF(P76 &lt;&gt; 0, O76 + 3, O76)</f>
        <v>10</v>
      </c>
      <c r="P77" s="4">
        <f>IF(AND(C77 &lt;&gt; C78,L76&gt;=2400),2400,0)</f>
        <v>0</v>
      </c>
      <c r="Q77" s="7">
        <f>IF(AND(WEEKDAY(Tabela1[[#This Row],[Dzień]])&lt;=6,WEEKDAY(Tabela1[[#This Row],[Dzień]])&gt;=2),ROUNDDOWN(Tabela1[[#This Row],[Popyt]]*Tabela1[[#This Row],[Nowa liczba rowerów]],0)*30,0)</f>
        <v>60</v>
      </c>
      <c r="R77" s="7">
        <f>IF(WEEKDAY(Tabela1[[#This Row],[Dzień]])=1,Tabela1[[#This Row],[Nowa liczba rowerów]]*15,0) + Tabela1[[#This Row],[Koszt kupionych rowerów]]</f>
        <v>0</v>
      </c>
      <c r="S77"/>
    </row>
    <row r="78" spans="1:19" x14ac:dyDescent="0.25">
      <c r="A78" s="1">
        <v>45003</v>
      </c>
      <c r="B78" s="1" t="s">
        <v>2</v>
      </c>
      <c r="C78" s="4" t="str">
        <f>VLOOKUP(MONTH(Tabela1[[#This Row],[Dzień]]),Tabela3[],2,TRUE)</f>
        <v>Marzec</v>
      </c>
      <c r="D78" s="4">
        <f>YEAR(Tabela1[[#This Row],[Dzień]])</f>
        <v>2023</v>
      </c>
      <c r="E78" s="2">
        <f>VLOOKUP(Tabela1[[#This Row],[Pora roku]],TabelaPopyt[],2,FALSE)</f>
        <v>0.2</v>
      </c>
      <c r="F78" s="3">
        <v>10</v>
      </c>
      <c r="G78" s="7">
        <f>IF(AND(WEEKDAY(Tabela1[[#This Row],[Dzień]])&lt;=6,WEEKDAY(Tabela1[[#This Row],[Dzień]])&gt;=2),ROUNDDOWN(Tabela1[[#This Row],[Popyt]]*Tabela1[[#This Row],[Liczba Rowerów]],0)*30,0)</f>
        <v>0</v>
      </c>
      <c r="H78" s="7">
        <f>IF(WEEKDAY(Tabela1[[#This Row],[Dzień]])=1,Tabela1[[#This Row],[Liczba Rowerów]]*15,0)</f>
        <v>0</v>
      </c>
      <c r="I78" s="7">
        <f>Tabela1[[#This Row],[Przychód]]-Tabela1[[#This Row],[Koszt Serwisu]]</f>
        <v>0</v>
      </c>
      <c r="J78" s="7">
        <f>J77+Tabela1[[#This Row],[Przychód]]</f>
        <v>3300</v>
      </c>
      <c r="K78" s="7">
        <f>K77+Tabela1[[#This Row],[Koszt Serwisu]]</f>
        <v>9650</v>
      </c>
      <c r="L78" s="7">
        <f>Tabela1[[#This Row],[Łączny przychód]]-Tabela1[[#This Row],[Łączny Koszt]]</f>
        <v>-6350</v>
      </c>
      <c r="M78" s="7">
        <f>IF(AND(WEEKDAY(Tabela1[[#This Row],[Dzień]])&lt;=6,WEEKDAY(Tabela1[[#This Row],[Dzień]])&gt;=2),ROUNDDOWN(Tabela1[[#This Row],[Popyt]]*Tabela1[[#This Row],[Liczba Rowerów]],0)*E$734,0)</f>
        <v>0</v>
      </c>
      <c r="N78" s="7">
        <f>Tabela1[[#This Row],[Testowany przychód]]-Tabela1[[#This Row],[Koszt Serwisu]]</f>
        <v>0</v>
      </c>
      <c r="O78" s="4">
        <f>IF(P77 &lt;&gt; 0, O77 + 3, O77)</f>
        <v>10</v>
      </c>
      <c r="P78" s="4">
        <f>IF(AND(C78 &lt;&gt; C79,L77&gt;=2400),2400,0)</f>
        <v>0</v>
      </c>
      <c r="Q78" s="7">
        <f>IF(AND(WEEKDAY(Tabela1[[#This Row],[Dzień]])&lt;=6,WEEKDAY(Tabela1[[#This Row],[Dzień]])&gt;=2),ROUNDDOWN(Tabela1[[#This Row],[Popyt]]*Tabela1[[#This Row],[Nowa liczba rowerów]],0)*30,0)</f>
        <v>0</v>
      </c>
      <c r="R78" s="7">
        <f>IF(WEEKDAY(Tabela1[[#This Row],[Dzień]])=1,Tabela1[[#This Row],[Nowa liczba rowerów]]*15,0) + Tabela1[[#This Row],[Koszt kupionych rowerów]]</f>
        <v>0</v>
      </c>
      <c r="S78"/>
    </row>
    <row r="79" spans="1:19" x14ac:dyDescent="0.25">
      <c r="A79" s="1">
        <v>45004</v>
      </c>
      <c r="B79" s="1" t="s">
        <v>2</v>
      </c>
      <c r="C79" s="4" t="str">
        <f>VLOOKUP(MONTH(Tabela1[[#This Row],[Dzień]]),Tabela3[],2,TRUE)</f>
        <v>Marzec</v>
      </c>
      <c r="D79" s="4">
        <f>YEAR(Tabela1[[#This Row],[Dzień]])</f>
        <v>2023</v>
      </c>
      <c r="E79" s="2">
        <f>VLOOKUP(Tabela1[[#This Row],[Pora roku]],TabelaPopyt[],2,FALSE)</f>
        <v>0.2</v>
      </c>
      <c r="F79" s="3">
        <v>10</v>
      </c>
      <c r="G79" s="7">
        <f>IF(AND(WEEKDAY(Tabela1[[#This Row],[Dzień]])&lt;=6,WEEKDAY(Tabela1[[#This Row],[Dzień]])&gt;=2),ROUNDDOWN(Tabela1[[#This Row],[Popyt]]*Tabela1[[#This Row],[Liczba Rowerów]],0)*30,0)</f>
        <v>0</v>
      </c>
      <c r="H79" s="7">
        <f>IF(WEEKDAY(Tabela1[[#This Row],[Dzień]])=1,Tabela1[[#This Row],[Liczba Rowerów]]*15,0)</f>
        <v>150</v>
      </c>
      <c r="I79" s="7">
        <f>Tabela1[[#This Row],[Przychód]]-Tabela1[[#This Row],[Koszt Serwisu]]</f>
        <v>-150</v>
      </c>
      <c r="J79" s="7">
        <f>J78+Tabela1[[#This Row],[Przychód]]</f>
        <v>3300</v>
      </c>
      <c r="K79" s="7">
        <f>K78+Tabela1[[#This Row],[Koszt Serwisu]]</f>
        <v>9800</v>
      </c>
      <c r="L79" s="7">
        <f>Tabela1[[#This Row],[Łączny przychód]]-Tabela1[[#This Row],[Łączny Koszt]]</f>
        <v>-6500</v>
      </c>
      <c r="M79" s="7">
        <f>IF(AND(WEEKDAY(Tabela1[[#This Row],[Dzień]])&lt;=6,WEEKDAY(Tabela1[[#This Row],[Dzień]])&gt;=2),ROUNDDOWN(Tabela1[[#This Row],[Popyt]]*Tabela1[[#This Row],[Liczba Rowerów]],0)*E$734,0)</f>
        <v>0</v>
      </c>
      <c r="N79" s="7">
        <f>Tabela1[[#This Row],[Testowany przychód]]-Tabela1[[#This Row],[Koszt Serwisu]]</f>
        <v>-150</v>
      </c>
      <c r="O79" s="4">
        <f>IF(P78 &lt;&gt; 0, O78 + 3, O78)</f>
        <v>10</v>
      </c>
      <c r="P79" s="4">
        <f>IF(AND(C79 &lt;&gt; C80,L78&gt;=2400),2400,0)</f>
        <v>0</v>
      </c>
      <c r="Q79" s="7">
        <f>IF(AND(WEEKDAY(Tabela1[[#This Row],[Dzień]])&lt;=6,WEEKDAY(Tabela1[[#This Row],[Dzień]])&gt;=2),ROUNDDOWN(Tabela1[[#This Row],[Popyt]]*Tabela1[[#This Row],[Nowa liczba rowerów]],0)*30,0)</f>
        <v>0</v>
      </c>
      <c r="R79" s="7">
        <f>IF(WEEKDAY(Tabela1[[#This Row],[Dzień]])=1,Tabela1[[#This Row],[Nowa liczba rowerów]]*15,0) + Tabela1[[#This Row],[Koszt kupionych rowerów]]</f>
        <v>150</v>
      </c>
      <c r="S79"/>
    </row>
    <row r="80" spans="1:19" x14ac:dyDescent="0.25">
      <c r="A80" s="1">
        <v>45005</v>
      </c>
      <c r="B80" s="1" t="s">
        <v>2</v>
      </c>
      <c r="C80" s="4" t="str">
        <f>VLOOKUP(MONTH(Tabela1[[#This Row],[Dzień]]),Tabela3[],2,TRUE)</f>
        <v>Marzec</v>
      </c>
      <c r="D80" s="4">
        <f>YEAR(Tabela1[[#This Row],[Dzień]])</f>
        <v>2023</v>
      </c>
      <c r="E80" s="2">
        <f>VLOOKUP(Tabela1[[#This Row],[Pora roku]],TabelaPopyt[],2,FALSE)</f>
        <v>0.2</v>
      </c>
      <c r="F80" s="3">
        <v>10</v>
      </c>
      <c r="G80" s="7">
        <f>IF(AND(WEEKDAY(Tabela1[[#This Row],[Dzień]])&lt;=6,WEEKDAY(Tabela1[[#This Row],[Dzień]])&gt;=2),ROUNDDOWN(Tabela1[[#This Row],[Popyt]]*Tabela1[[#This Row],[Liczba Rowerów]],0)*30,0)</f>
        <v>60</v>
      </c>
      <c r="H80" s="7">
        <f>IF(WEEKDAY(Tabela1[[#This Row],[Dzień]])=1,Tabela1[[#This Row],[Liczba Rowerów]]*15,0)</f>
        <v>0</v>
      </c>
      <c r="I80" s="7">
        <f>Tabela1[[#This Row],[Przychód]]-Tabela1[[#This Row],[Koszt Serwisu]]</f>
        <v>60</v>
      </c>
      <c r="J80" s="7">
        <f>J79+Tabela1[[#This Row],[Przychód]]</f>
        <v>3360</v>
      </c>
      <c r="K80" s="7">
        <f>K79+Tabela1[[#This Row],[Koszt Serwisu]]</f>
        <v>9800</v>
      </c>
      <c r="L80" s="7">
        <f>Tabela1[[#This Row],[Łączny przychód]]-Tabela1[[#This Row],[Łączny Koszt]]</f>
        <v>-6440</v>
      </c>
      <c r="M80" s="7">
        <f>IF(AND(WEEKDAY(Tabela1[[#This Row],[Dzień]])&lt;=6,WEEKDAY(Tabela1[[#This Row],[Dzień]])&gt;=2),ROUNDDOWN(Tabela1[[#This Row],[Popyt]]*Tabela1[[#This Row],[Liczba Rowerów]],0)*E$734,0)</f>
        <v>132</v>
      </c>
      <c r="N80" s="7">
        <f>Tabela1[[#This Row],[Testowany przychód]]-Tabela1[[#This Row],[Koszt Serwisu]]</f>
        <v>132</v>
      </c>
      <c r="O80" s="4">
        <f>IF(P79 &lt;&gt; 0, O79 + 3, O79)</f>
        <v>10</v>
      </c>
      <c r="P80" s="4">
        <f>IF(AND(C80 &lt;&gt; C81,L79&gt;=2400),2400,0)</f>
        <v>0</v>
      </c>
      <c r="Q80" s="7">
        <f>IF(AND(WEEKDAY(Tabela1[[#This Row],[Dzień]])&lt;=6,WEEKDAY(Tabela1[[#This Row],[Dzień]])&gt;=2),ROUNDDOWN(Tabela1[[#This Row],[Popyt]]*Tabela1[[#This Row],[Nowa liczba rowerów]],0)*30,0)</f>
        <v>60</v>
      </c>
      <c r="R80" s="7">
        <f>IF(WEEKDAY(Tabela1[[#This Row],[Dzień]])=1,Tabela1[[#This Row],[Nowa liczba rowerów]]*15,0) + Tabela1[[#This Row],[Koszt kupionych rowerów]]</f>
        <v>0</v>
      </c>
      <c r="S80"/>
    </row>
    <row r="81" spans="1:19" x14ac:dyDescent="0.25">
      <c r="A81" s="1">
        <v>45006</v>
      </c>
      <c r="B81" s="1" t="s">
        <v>3</v>
      </c>
      <c r="C81" s="4" t="str">
        <f>VLOOKUP(MONTH(Tabela1[[#This Row],[Dzień]]),Tabela3[],2,TRUE)</f>
        <v>Marzec</v>
      </c>
      <c r="D81" s="4">
        <f>YEAR(Tabela1[[#This Row],[Dzień]])</f>
        <v>2023</v>
      </c>
      <c r="E81" s="2">
        <f>VLOOKUP(Tabela1[[#This Row],[Pora roku]],TabelaPopyt[],2,FALSE)</f>
        <v>0.5</v>
      </c>
      <c r="F81" s="3">
        <v>10</v>
      </c>
      <c r="G81" s="7">
        <f>IF(AND(WEEKDAY(Tabela1[[#This Row],[Dzień]])&lt;=6,WEEKDAY(Tabela1[[#This Row],[Dzień]])&gt;=2),ROUNDDOWN(Tabela1[[#This Row],[Popyt]]*Tabela1[[#This Row],[Liczba Rowerów]],0)*30,0)</f>
        <v>150</v>
      </c>
      <c r="H81" s="7">
        <f>IF(WEEKDAY(Tabela1[[#This Row],[Dzień]])=1,Tabela1[[#This Row],[Liczba Rowerów]]*15,0)</f>
        <v>0</v>
      </c>
      <c r="I81" s="7">
        <f>Tabela1[[#This Row],[Przychód]]-Tabela1[[#This Row],[Koszt Serwisu]]</f>
        <v>150</v>
      </c>
      <c r="J81" s="7">
        <f>J80+Tabela1[[#This Row],[Przychód]]</f>
        <v>3510</v>
      </c>
      <c r="K81" s="7">
        <f>K80+Tabela1[[#This Row],[Koszt Serwisu]]</f>
        <v>9800</v>
      </c>
      <c r="L81" s="7">
        <f>Tabela1[[#This Row],[Łączny przychód]]-Tabela1[[#This Row],[Łączny Koszt]]</f>
        <v>-6290</v>
      </c>
      <c r="M81" s="7">
        <f>IF(AND(WEEKDAY(Tabela1[[#This Row],[Dzień]])&lt;=6,WEEKDAY(Tabela1[[#This Row],[Dzień]])&gt;=2),ROUNDDOWN(Tabela1[[#This Row],[Popyt]]*Tabela1[[#This Row],[Liczba Rowerów]],0)*E$734,0)</f>
        <v>330</v>
      </c>
      <c r="N81" s="7">
        <f>Tabela1[[#This Row],[Testowany przychód]]-Tabela1[[#This Row],[Koszt Serwisu]]</f>
        <v>330</v>
      </c>
      <c r="O81" s="4">
        <f>IF(P80 &lt;&gt; 0, O80 + 3, O80)</f>
        <v>10</v>
      </c>
      <c r="P81" s="4">
        <f>IF(AND(C81 &lt;&gt; C82,L80&gt;=2400),2400,0)</f>
        <v>0</v>
      </c>
      <c r="Q81" s="7">
        <f>IF(AND(WEEKDAY(Tabela1[[#This Row],[Dzień]])&lt;=6,WEEKDAY(Tabela1[[#This Row],[Dzień]])&gt;=2),ROUNDDOWN(Tabela1[[#This Row],[Popyt]]*Tabela1[[#This Row],[Nowa liczba rowerów]],0)*30,0)</f>
        <v>150</v>
      </c>
      <c r="R81" s="7">
        <f>IF(WEEKDAY(Tabela1[[#This Row],[Dzień]])=1,Tabela1[[#This Row],[Nowa liczba rowerów]]*15,0) + Tabela1[[#This Row],[Koszt kupionych rowerów]]</f>
        <v>0</v>
      </c>
      <c r="S81"/>
    </row>
    <row r="82" spans="1:19" x14ac:dyDescent="0.25">
      <c r="A82" s="1">
        <v>45007</v>
      </c>
      <c r="B82" s="1" t="s">
        <v>3</v>
      </c>
      <c r="C82" s="4" t="str">
        <f>VLOOKUP(MONTH(Tabela1[[#This Row],[Dzień]]),Tabela3[],2,TRUE)</f>
        <v>Marzec</v>
      </c>
      <c r="D82" s="4">
        <f>YEAR(Tabela1[[#This Row],[Dzień]])</f>
        <v>2023</v>
      </c>
      <c r="E82" s="2">
        <f>VLOOKUP(Tabela1[[#This Row],[Pora roku]],TabelaPopyt[],2,FALSE)</f>
        <v>0.5</v>
      </c>
      <c r="F82" s="3">
        <v>10</v>
      </c>
      <c r="G82" s="7">
        <f>IF(AND(WEEKDAY(Tabela1[[#This Row],[Dzień]])&lt;=6,WEEKDAY(Tabela1[[#This Row],[Dzień]])&gt;=2),ROUNDDOWN(Tabela1[[#This Row],[Popyt]]*Tabela1[[#This Row],[Liczba Rowerów]],0)*30,0)</f>
        <v>150</v>
      </c>
      <c r="H82" s="7">
        <f>IF(WEEKDAY(Tabela1[[#This Row],[Dzień]])=1,Tabela1[[#This Row],[Liczba Rowerów]]*15,0)</f>
        <v>0</v>
      </c>
      <c r="I82" s="7">
        <f>Tabela1[[#This Row],[Przychód]]-Tabela1[[#This Row],[Koszt Serwisu]]</f>
        <v>150</v>
      </c>
      <c r="J82" s="7">
        <f>J81+Tabela1[[#This Row],[Przychód]]</f>
        <v>3660</v>
      </c>
      <c r="K82" s="7">
        <f>K81+Tabela1[[#This Row],[Koszt Serwisu]]</f>
        <v>9800</v>
      </c>
      <c r="L82" s="7">
        <f>Tabela1[[#This Row],[Łączny przychód]]-Tabela1[[#This Row],[Łączny Koszt]]</f>
        <v>-6140</v>
      </c>
      <c r="M82" s="7">
        <f>IF(AND(WEEKDAY(Tabela1[[#This Row],[Dzień]])&lt;=6,WEEKDAY(Tabela1[[#This Row],[Dzień]])&gt;=2),ROUNDDOWN(Tabela1[[#This Row],[Popyt]]*Tabela1[[#This Row],[Liczba Rowerów]],0)*E$734,0)</f>
        <v>330</v>
      </c>
      <c r="N82" s="7">
        <f>Tabela1[[#This Row],[Testowany przychód]]-Tabela1[[#This Row],[Koszt Serwisu]]</f>
        <v>330</v>
      </c>
      <c r="O82" s="4">
        <f>IF(P81 &lt;&gt; 0, O81 + 3, O81)</f>
        <v>10</v>
      </c>
      <c r="P82" s="4">
        <f>IF(AND(C82 &lt;&gt; C83,L81&gt;=2400),2400,0)</f>
        <v>0</v>
      </c>
      <c r="Q82" s="7">
        <f>IF(AND(WEEKDAY(Tabela1[[#This Row],[Dzień]])&lt;=6,WEEKDAY(Tabela1[[#This Row],[Dzień]])&gt;=2),ROUNDDOWN(Tabela1[[#This Row],[Popyt]]*Tabela1[[#This Row],[Nowa liczba rowerów]],0)*30,0)</f>
        <v>150</v>
      </c>
      <c r="R82" s="7">
        <f>IF(WEEKDAY(Tabela1[[#This Row],[Dzień]])=1,Tabela1[[#This Row],[Nowa liczba rowerów]]*15,0) + Tabela1[[#This Row],[Koszt kupionych rowerów]]</f>
        <v>0</v>
      </c>
      <c r="S82"/>
    </row>
    <row r="83" spans="1:19" x14ac:dyDescent="0.25">
      <c r="A83" s="1">
        <v>45008</v>
      </c>
      <c r="B83" s="1" t="s">
        <v>3</v>
      </c>
      <c r="C83" s="4" t="str">
        <f>VLOOKUP(MONTH(Tabela1[[#This Row],[Dzień]]),Tabela3[],2,TRUE)</f>
        <v>Marzec</v>
      </c>
      <c r="D83" s="4">
        <f>YEAR(Tabela1[[#This Row],[Dzień]])</f>
        <v>2023</v>
      </c>
      <c r="E83" s="2">
        <f>VLOOKUP(Tabela1[[#This Row],[Pora roku]],TabelaPopyt[],2,FALSE)</f>
        <v>0.5</v>
      </c>
      <c r="F83" s="3">
        <v>10</v>
      </c>
      <c r="G83" s="7">
        <f>IF(AND(WEEKDAY(Tabela1[[#This Row],[Dzień]])&lt;=6,WEEKDAY(Tabela1[[#This Row],[Dzień]])&gt;=2),ROUNDDOWN(Tabela1[[#This Row],[Popyt]]*Tabela1[[#This Row],[Liczba Rowerów]],0)*30,0)</f>
        <v>150</v>
      </c>
      <c r="H83" s="7">
        <f>IF(WEEKDAY(Tabela1[[#This Row],[Dzień]])=1,Tabela1[[#This Row],[Liczba Rowerów]]*15,0)</f>
        <v>0</v>
      </c>
      <c r="I83" s="7">
        <f>Tabela1[[#This Row],[Przychód]]-Tabela1[[#This Row],[Koszt Serwisu]]</f>
        <v>150</v>
      </c>
      <c r="J83" s="7">
        <f>J82+Tabela1[[#This Row],[Przychód]]</f>
        <v>3810</v>
      </c>
      <c r="K83" s="7">
        <f>K82+Tabela1[[#This Row],[Koszt Serwisu]]</f>
        <v>9800</v>
      </c>
      <c r="L83" s="7">
        <f>Tabela1[[#This Row],[Łączny przychód]]-Tabela1[[#This Row],[Łączny Koszt]]</f>
        <v>-5990</v>
      </c>
      <c r="M83" s="7">
        <f>IF(AND(WEEKDAY(Tabela1[[#This Row],[Dzień]])&lt;=6,WEEKDAY(Tabela1[[#This Row],[Dzień]])&gt;=2),ROUNDDOWN(Tabela1[[#This Row],[Popyt]]*Tabela1[[#This Row],[Liczba Rowerów]],0)*E$734,0)</f>
        <v>330</v>
      </c>
      <c r="N83" s="7">
        <f>Tabela1[[#This Row],[Testowany przychód]]-Tabela1[[#This Row],[Koszt Serwisu]]</f>
        <v>330</v>
      </c>
      <c r="O83" s="4">
        <f>IF(P82 &lt;&gt; 0, O82 + 3, O82)</f>
        <v>10</v>
      </c>
      <c r="P83" s="4">
        <f>IF(AND(C83 &lt;&gt; C84,L82&gt;=2400),2400,0)</f>
        <v>0</v>
      </c>
      <c r="Q83" s="7">
        <f>IF(AND(WEEKDAY(Tabela1[[#This Row],[Dzień]])&lt;=6,WEEKDAY(Tabela1[[#This Row],[Dzień]])&gt;=2),ROUNDDOWN(Tabela1[[#This Row],[Popyt]]*Tabela1[[#This Row],[Nowa liczba rowerów]],0)*30,0)</f>
        <v>150</v>
      </c>
      <c r="R83" s="7">
        <f>IF(WEEKDAY(Tabela1[[#This Row],[Dzień]])=1,Tabela1[[#This Row],[Nowa liczba rowerów]]*15,0) + Tabela1[[#This Row],[Koszt kupionych rowerów]]</f>
        <v>0</v>
      </c>
      <c r="S83"/>
    </row>
    <row r="84" spans="1:19" x14ac:dyDescent="0.25">
      <c r="A84" s="1">
        <v>45009</v>
      </c>
      <c r="B84" s="1" t="s">
        <v>3</v>
      </c>
      <c r="C84" s="4" t="str">
        <f>VLOOKUP(MONTH(Tabela1[[#This Row],[Dzień]]),Tabela3[],2,TRUE)</f>
        <v>Marzec</v>
      </c>
      <c r="D84" s="4">
        <f>YEAR(Tabela1[[#This Row],[Dzień]])</f>
        <v>2023</v>
      </c>
      <c r="E84" s="2">
        <f>VLOOKUP(Tabela1[[#This Row],[Pora roku]],TabelaPopyt[],2,FALSE)</f>
        <v>0.5</v>
      </c>
      <c r="F84" s="3">
        <v>10</v>
      </c>
      <c r="G84" s="7">
        <f>IF(AND(WEEKDAY(Tabela1[[#This Row],[Dzień]])&lt;=6,WEEKDAY(Tabela1[[#This Row],[Dzień]])&gt;=2),ROUNDDOWN(Tabela1[[#This Row],[Popyt]]*Tabela1[[#This Row],[Liczba Rowerów]],0)*30,0)</f>
        <v>150</v>
      </c>
      <c r="H84" s="7">
        <f>IF(WEEKDAY(Tabela1[[#This Row],[Dzień]])=1,Tabela1[[#This Row],[Liczba Rowerów]]*15,0)</f>
        <v>0</v>
      </c>
      <c r="I84" s="7">
        <f>Tabela1[[#This Row],[Przychód]]-Tabela1[[#This Row],[Koszt Serwisu]]</f>
        <v>150</v>
      </c>
      <c r="J84" s="7">
        <f>J83+Tabela1[[#This Row],[Przychód]]</f>
        <v>3960</v>
      </c>
      <c r="K84" s="7">
        <f>K83+Tabela1[[#This Row],[Koszt Serwisu]]</f>
        <v>9800</v>
      </c>
      <c r="L84" s="7">
        <f>Tabela1[[#This Row],[Łączny przychód]]-Tabela1[[#This Row],[Łączny Koszt]]</f>
        <v>-5840</v>
      </c>
      <c r="M84" s="7">
        <f>IF(AND(WEEKDAY(Tabela1[[#This Row],[Dzień]])&lt;=6,WEEKDAY(Tabela1[[#This Row],[Dzień]])&gt;=2),ROUNDDOWN(Tabela1[[#This Row],[Popyt]]*Tabela1[[#This Row],[Liczba Rowerów]],0)*E$734,0)</f>
        <v>330</v>
      </c>
      <c r="N84" s="7">
        <f>Tabela1[[#This Row],[Testowany przychód]]-Tabela1[[#This Row],[Koszt Serwisu]]</f>
        <v>330</v>
      </c>
      <c r="O84" s="4">
        <f>IF(P83 &lt;&gt; 0, O83 + 3, O83)</f>
        <v>10</v>
      </c>
      <c r="P84" s="4">
        <f>IF(AND(C84 &lt;&gt; C85,L83&gt;=2400),2400,0)</f>
        <v>0</v>
      </c>
      <c r="Q84" s="7">
        <f>IF(AND(WEEKDAY(Tabela1[[#This Row],[Dzień]])&lt;=6,WEEKDAY(Tabela1[[#This Row],[Dzień]])&gt;=2),ROUNDDOWN(Tabela1[[#This Row],[Popyt]]*Tabela1[[#This Row],[Nowa liczba rowerów]],0)*30,0)</f>
        <v>150</v>
      </c>
      <c r="R84" s="7">
        <f>IF(WEEKDAY(Tabela1[[#This Row],[Dzień]])=1,Tabela1[[#This Row],[Nowa liczba rowerów]]*15,0) + Tabela1[[#This Row],[Koszt kupionych rowerów]]</f>
        <v>0</v>
      </c>
      <c r="S84"/>
    </row>
    <row r="85" spans="1:19" x14ac:dyDescent="0.25">
      <c r="A85" s="1">
        <v>45010</v>
      </c>
      <c r="B85" s="1" t="s">
        <v>3</v>
      </c>
      <c r="C85" s="4" t="str">
        <f>VLOOKUP(MONTH(Tabela1[[#This Row],[Dzień]]),Tabela3[],2,TRUE)</f>
        <v>Marzec</v>
      </c>
      <c r="D85" s="4">
        <f>YEAR(Tabela1[[#This Row],[Dzień]])</f>
        <v>2023</v>
      </c>
      <c r="E85" s="2">
        <f>VLOOKUP(Tabela1[[#This Row],[Pora roku]],TabelaPopyt[],2,FALSE)</f>
        <v>0.5</v>
      </c>
      <c r="F85" s="3">
        <v>10</v>
      </c>
      <c r="G85" s="7">
        <f>IF(AND(WEEKDAY(Tabela1[[#This Row],[Dzień]])&lt;=6,WEEKDAY(Tabela1[[#This Row],[Dzień]])&gt;=2),ROUNDDOWN(Tabela1[[#This Row],[Popyt]]*Tabela1[[#This Row],[Liczba Rowerów]],0)*30,0)</f>
        <v>0</v>
      </c>
      <c r="H85" s="7">
        <f>IF(WEEKDAY(Tabela1[[#This Row],[Dzień]])=1,Tabela1[[#This Row],[Liczba Rowerów]]*15,0)</f>
        <v>0</v>
      </c>
      <c r="I85" s="7">
        <f>Tabela1[[#This Row],[Przychód]]-Tabela1[[#This Row],[Koszt Serwisu]]</f>
        <v>0</v>
      </c>
      <c r="J85" s="7">
        <f>J84+Tabela1[[#This Row],[Przychód]]</f>
        <v>3960</v>
      </c>
      <c r="K85" s="7">
        <f>K84+Tabela1[[#This Row],[Koszt Serwisu]]</f>
        <v>9800</v>
      </c>
      <c r="L85" s="7">
        <f>Tabela1[[#This Row],[Łączny przychód]]-Tabela1[[#This Row],[Łączny Koszt]]</f>
        <v>-5840</v>
      </c>
      <c r="M85" s="7">
        <f>IF(AND(WEEKDAY(Tabela1[[#This Row],[Dzień]])&lt;=6,WEEKDAY(Tabela1[[#This Row],[Dzień]])&gt;=2),ROUNDDOWN(Tabela1[[#This Row],[Popyt]]*Tabela1[[#This Row],[Liczba Rowerów]],0)*E$734,0)</f>
        <v>0</v>
      </c>
      <c r="N85" s="7">
        <f>Tabela1[[#This Row],[Testowany przychód]]-Tabela1[[#This Row],[Koszt Serwisu]]</f>
        <v>0</v>
      </c>
      <c r="O85" s="4">
        <f>IF(P84 &lt;&gt; 0, O84 + 3, O84)</f>
        <v>10</v>
      </c>
      <c r="P85" s="4">
        <f>IF(AND(C85 &lt;&gt; C86,L84&gt;=2400),2400,0)</f>
        <v>0</v>
      </c>
      <c r="Q85" s="7">
        <f>IF(AND(WEEKDAY(Tabela1[[#This Row],[Dzień]])&lt;=6,WEEKDAY(Tabela1[[#This Row],[Dzień]])&gt;=2),ROUNDDOWN(Tabela1[[#This Row],[Popyt]]*Tabela1[[#This Row],[Nowa liczba rowerów]],0)*30,0)</f>
        <v>0</v>
      </c>
      <c r="R85" s="7">
        <f>IF(WEEKDAY(Tabela1[[#This Row],[Dzień]])=1,Tabela1[[#This Row],[Nowa liczba rowerów]]*15,0) + Tabela1[[#This Row],[Koszt kupionych rowerów]]</f>
        <v>0</v>
      </c>
      <c r="S85"/>
    </row>
    <row r="86" spans="1:19" x14ac:dyDescent="0.25">
      <c r="A86" s="1">
        <v>45011</v>
      </c>
      <c r="B86" s="1" t="s">
        <v>3</v>
      </c>
      <c r="C86" s="4" t="str">
        <f>VLOOKUP(MONTH(Tabela1[[#This Row],[Dzień]]),Tabela3[],2,TRUE)</f>
        <v>Marzec</v>
      </c>
      <c r="D86" s="4">
        <f>YEAR(Tabela1[[#This Row],[Dzień]])</f>
        <v>2023</v>
      </c>
      <c r="E86" s="2">
        <f>VLOOKUP(Tabela1[[#This Row],[Pora roku]],TabelaPopyt[],2,FALSE)</f>
        <v>0.5</v>
      </c>
      <c r="F86" s="3">
        <v>10</v>
      </c>
      <c r="G86" s="7">
        <f>IF(AND(WEEKDAY(Tabela1[[#This Row],[Dzień]])&lt;=6,WEEKDAY(Tabela1[[#This Row],[Dzień]])&gt;=2),ROUNDDOWN(Tabela1[[#This Row],[Popyt]]*Tabela1[[#This Row],[Liczba Rowerów]],0)*30,0)</f>
        <v>0</v>
      </c>
      <c r="H86" s="7">
        <f>IF(WEEKDAY(Tabela1[[#This Row],[Dzień]])=1,Tabela1[[#This Row],[Liczba Rowerów]]*15,0)</f>
        <v>150</v>
      </c>
      <c r="I86" s="7">
        <f>Tabela1[[#This Row],[Przychód]]-Tabela1[[#This Row],[Koszt Serwisu]]</f>
        <v>-150</v>
      </c>
      <c r="J86" s="7">
        <f>J85+Tabela1[[#This Row],[Przychód]]</f>
        <v>3960</v>
      </c>
      <c r="K86" s="7">
        <f>K85+Tabela1[[#This Row],[Koszt Serwisu]]</f>
        <v>9950</v>
      </c>
      <c r="L86" s="7">
        <f>Tabela1[[#This Row],[Łączny przychód]]-Tabela1[[#This Row],[Łączny Koszt]]</f>
        <v>-5990</v>
      </c>
      <c r="M86" s="7">
        <f>IF(AND(WEEKDAY(Tabela1[[#This Row],[Dzień]])&lt;=6,WEEKDAY(Tabela1[[#This Row],[Dzień]])&gt;=2),ROUNDDOWN(Tabela1[[#This Row],[Popyt]]*Tabela1[[#This Row],[Liczba Rowerów]],0)*E$734,0)</f>
        <v>0</v>
      </c>
      <c r="N86" s="7">
        <f>Tabela1[[#This Row],[Testowany przychód]]-Tabela1[[#This Row],[Koszt Serwisu]]</f>
        <v>-150</v>
      </c>
      <c r="O86" s="4">
        <f>IF(P85 &lt;&gt; 0, O85 + 3, O85)</f>
        <v>10</v>
      </c>
      <c r="P86" s="4">
        <f>IF(AND(C86 &lt;&gt; C87,L85&gt;=2400),2400,0)</f>
        <v>0</v>
      </c>
      <c r="Q86" s="7">
        <f>IF(AND(WEEKDAY(Tabela1[[#This Row],[Dzień]])&lt;=6,WEEKDAY(Tabela1[[#This Row],[Dzień]])&gt;=2),ROUNDDOWN(Tabela1[[#This Row],[Popyt]]*Tabela1[[#This Row],[Nowa liczba rowerów]],0)*30,0)</f>
        <v>0</v>
      </c>
      <c r="R86" s="7">
        <f>IF(WEEKDAY(Tabela1[[#This Row],[Dzień]])=1,Tabela1[[#This Row],[Nowa liczba rowerów]]*15,0) + Tabela1[[#This Row],[Koszt kupionych rowerów]]</f>
        <v>150</v>
      </c>
      <c r="S86"/>
    </row>
    <row r="87" spans="1:19" x14ac:dyDescent="0.25">
      <c r="A87" s="1">
        <v>45012</v>
      </c>
      <c r="B87" s="1" t="s">
        <v>3</v>
      </c>
      <c r="C87" s="4" t="str">
        <f>VLOOKUP(MONTH(Tabela1[[#This Row],[Dzień]]),Tabela3[],2,TRUE)</f>
        <v>Marzec</v>
      </c>
      <c r="D87" s="4">
        <f>YEAR(Tabela1[[#This Row],[Dzień]])</f>
        <v>2023</v>
      </c>
      <c r="E87" s="2">
        <f>VLOOKUP(Tabela1[[#This Row],[Pora roku]],TabelaPopyt[],2,FALSE)</f>
        <v>0.5</v>
      </c>
      <c r="F87" s="3">
        <v>10</v>
      </c>
      <c r="G87" s="7">
        <f>IF(AND(WEEKDAY(Tabela1[[#This Row],[Dzień]])&lt;=6,WEEKDAY(Tabela1[[#This Row],[Dzień]])&gt;=2),ROUNDDOWN(Tabela1[[#This Row],[Popyt]]*Tabela1[[#This Row],[Liczba Rowerów]],0)*30,0)</f>
        <v>150</v>
      </c>
      <c r="H87" s="7">
        <f>IF(WEEKDAY(Tabela1[[#This Row],[Dzień]])=1,Tabela1[[#This Row],[Liczba Rowerów]]*15,0)</f>
        <v>0</v>
      </c>
      <c r="I87" s="7">
        <f>Tabela1[[#This Row],[Przychód]]-Tabela1[[#This Row],[Koszt Serwisu]]</f>
        <v>150</v>
      </c>
      <c r="J87" s="7">
        <f>J86+Tabela1[[#This Row],[Przychód]]</f>
        <v>4110</v>
      </c>
      <c r="K87" s="7">
        <f>K86+Tabela1[[#This Row],[Koszt Serwisu]]</f>
        <v>9950</v>
      </c>
      <c r="L87" s="7">
        <f>Tabela1[[#This Row],[Łączny przychód]]-Tabela1[[#This Row],[Łączny Koszt]]</f>
        <v>-5840</v>
      </c>
      <c r="M87" s="7">
        <f>IF(AND(WEEKDAY(Tabela1[[#This Row],[Dzień]])&lt;=6,WEEKDAY(Tabela1[[#This Row],[Dzień]])&gt;=2),ROUNDDOWN(Tabela1[[#This Row],[Popyt]]*Tabela1[[#This Row],[Liczba Rowerów]],0)*E$734,0)</f>
        <v>330</v>
      </c>
      <c r="N87" s="7">
        <f>Tabela1[[#This Row],[Testowany przychód]]-Tabela1[[#This Row],[Koszt Serwisu]]</f>
        <v>330</v>
      </c>
      <c r="O87" s="4">
        <f>IF(P86 &lt;&gt; 0, O86 + 3, O86)</f>
        <v>10</v>
      </c>
      <c r="P87" s="4">
        <f>IF(AND(C87 &lt;&gt; C88,L86&gt;=2400),2400,0)</f>
        <v>0</v>
      </c>
      <c r="Q87" s="7">
        <f>IF(AND(WEEKDAY(Tabela1[[#This Row],[Dzień]])&lt;=6,WEEKDAY(Tabela1[[#This Row],[Dzień]])&gt;=2),ROUNDDOWN(Tabela1[[#This Row],[Popyt]]*Tabela1[[#This Row],[Nowa liczba rowerów]],0)*30,0)</f>
        <v>150</v>
      </c>
      <c r="R87" s="7">
        <f>IF(WEEKDAY(Tabela1[[#This Row],[Dzień]])=1,Tabela1[[#This Row],[Nowa liczba rowerów]]*15,0) + Tabela1[[#This Row],[Koszt kupionych rowerów]]</f>
        <v>0</v>
      </c>
      <c r="S87"/>
    </row>
    <row r="88" spans="1:19" x14ac:dyDescent="0.25">
      <c r="A88" s="1">
        <v>45013</v>
      </c>
      <c r="B88" s="1" t="s">
        <v>3</v>
      </c>
      <c r="C88" s="4" t="str">
        <f>VLOOKUP(MONTH(Tabela1[[#This Row],[Dzień]]),Tabela3[],2,TRUE)</f>
        <v>Marzec</v>
      </c>
      <c r="D88" s="4">
        <f>YEAR(Tabela1[[#This Row],[Dzień]])</f>
        <v>2023</v>
      </c>
      <c r="E88" s="2">
        <f>VLOOKUP(Tabela1[[#This Row],[Pora roku]],TabelaPopyt[],2,FALSE)</f>
        <v>0.5</v>
      </c>
      <c r="F88" s="3">
        <v>10</v>
      </c>
      <c r="G88" s="7">
        <f>IF(AND(WEEKDAY(Tabela1[[#This Row],[Dzień]])&lt;=6,WEEKDAY(Tabela1[[#This Row],[Dzień]])&gt;=2),ROUNDDOWN(Tabela1[[#This Row],[Popyt]]*Tabela1[[#This Row],[Liczba Rowerów]],0)*30,0)</f>
        <v>150</v>
      </c>
      <c r="H88" s="7">
        <f>IF(WEEKDAY(Tabela1[[#This Row],[Dzień]])=1,Tabela1[[#This Row],[Liczba Rowerów]]*15,0)</f>
        <v>0</v>
      </c>
      <c r="I88" s="7">
        <f>Tabela1[[#This Row],[Przychód]]-Tabela1[[#This Row],[Koszt Serwisu]]</f>
        <v>150</v>
      </c>
      <c r="J88" s="7">
        <f>J87+Tabela1[[#This Row],[Przychód]]</f>
        <v>4260</v>
      </c>
      <c r="K88" s="7">
        <f>K87+Tabela1[[#This Row],[Koszt Serwisu]]</f>
        <v>9950</v>
      </c>
      <c r="L88" s="7">
        <f>Tabela1[[#This Row],[Łączny przychód]]-Tabela1[[#This Row],[Łączny Koszt]]</f>
        <v>-5690</v>
      </c>
      <c r="M88" s="7">
        <f>IF(AND(WEEKDAY(Tabela1[[#This Row],[Dzień]])&lt;=6,WEEKDAY(Tabela1[[#This Row],[Dzień]])&gt;=2),ROUNDDOWN(Tabela1[[#This Row],[Popyt]]*Tabela1[[#This Row],[Liczba Rowerów]],0)*E$734,0)</f>
        <v>330</v>
      </c>
      <c r="N88" s="7">
        <f>Tabela1[[#This Row],[Testowany przychód]]-Tabela1[[#This Row],[Koszt Serwisu]]</f>
        <v>330</v>
      </c>
      <c r="O88" s="4">
        <f>IF(P87 &lt;&gt; 0, O87 + 3, O87)</f>
        <v>10</v>
      </c>
      <c r="P88" s="4">
        <f>IF(AND(C88 &lt;&gt; C89,L87&gt;=2400),2400,0)</f>
        <v>0</v>
      </c>
      <c r="Q88" s="7">
        <f>IF(AND(WEEKDAY(Tabela1[[#This Row],[Dzień]])&lt;=6,WEEKDAY(Tabela1[[#This Row],[Dzień]])&gt;=2),ROUNDDOWN(Tabela1[[#This Row],[Popyt]]*Tabela1[[#This Row],[Nowa liczba rowerów]],0)*30,0)</f>
        <v>150</v>
      </c>
      <c r="R88" s="7">
        <f>IF(WEEKDAY(Tabela1[[#This Row],[Dzień]])=1,Tabela1[[#This Row],[Nowa liczba rowerów]]*15,0) + Tabela1[[#This Row],[Koszt kupionych rowerów]]</f>
        <v>0</v>
      </c>
      <c r="S88"/>
    </row>
    <row r="89" spans="1:19" x14ac:dyDescent="0.25">
      <c r="A89" s="1">
        <v>45014</v>
      </c>
      <c r="B89" s="1" t="s">
        <v>3</v>
      </c>
      <c r="C89" s="4" t="str">
        <f>VLOOKUP(MONTH(Tabela1[[#This Row],[Dzień]]),Tabela3[],2,TRUE)</f>
        <v>Marzec</v>
      </c>
      <c r="D89" s="4">
        <f>YEAR(Tabela1[[#This Row],[Dzień]])</f>
        <v>2023</v>
      </c>
      <c r="E89" s="2">
        <f>VLOOKUP(Tabela1[[#This Row],[Pora roku]],TabelaPopyt[],2,FALSE)</f>
        <v>0.5</v>
      </c>
      <c r="F89" s="3">
        <v>10</v>
      </c>
      <c r="G89" s="7">
        <f>IF(AND(WEEKDAY(Tabela1[[#This Row],[Dzień]])&lt;=6,WEEKDAY(Tabela1[[#This Row],[Dzień]])&gt;=2),ROUNDDOWN(Tabela1[[#This Row],[Popyt]]*Tabela1[[#This Row],[Liczba Rowerów]],0)*30,0)</f>
        <v>150</v>
      </c>
      <c r="H89" s="7">
        <f>IF(WEEKDAY(Tabela1[[#This Row],[Dzień]])=1,Tabela1[[#This Row],[Liczba Rowerów]]*15,0)</f>
        <v>0</v>
      </c>
      <c r="I89" s="7">
        <f>Tabela1[[#This Row],[Przychód]]-Tabela1[[#This Row],[Koszt Serwisu]]</f>
        <v>150</v>
      </c>
      <c r="J89" s="7">
        <f>J88+Tabela1[[#This Row],[Przychód]]</f>
        <v>4410</v>
      </c>
      <c r="K89" s="7">
        <f>K88+Tabela1[[#This Row],[Koszt Serwisu]]</f>
        <v>9950</v>
      </c>
      <c r="L89" s="7">
        <f>Tabela1[[#This Row],[Łączny przychód]]-Tabela1[[#This Row],[Łączny Koszt]]</f>
        <v>-5540</v>
      </c>
      <c r="M89" s="7">
        <f>IF(AND(WEEKDAY(Tabela1[[#This Row],[Dzień]])&lt;=6,WEEKDAY(Tabela1[[#This Row],[Dzień]])&gt;=2),ROUNDDOWN(Tabela1[[#This Row],[Popyt]]*Tabela1[[#This Row],[Liczba Rowerów]],0)*E$734,0)</f>
        <v>330</v>
      </c>
      <c r="N89" s="7">
        <f>Tabela1[[#This Row],[Testowany przychód]]-Tabela1[[#This Row],[Koszt Serwisu]]</f>
        <v>330</v>
      </c>
      <c r="O89" s="4">
        <f>IF(P88 &lt;&gt; 0, O88 + 3, O88)</f>
        <v>10</v>
      </c>
      <c r="P89" s="4">
        <f>IF(AND(C89 &lt;&gt; C90,L88&gt;=2400),2400,0)</f>
        <v>0</v>
      </c>
      <c r="Q89" s="7">
        <f>IF(AND(WEEKDAY(Tabela1[[#This Row],[Dzień]])&lt;=6,WEEKDAY(Tabela1[[#This Row],[Dzień]])&gt;=2),ROUNDDOWN(Tabela1[[#This Row],[Popyt]]*Tabela1[[#This Row],[Nowa liczba rowerów]],0)*30,0)</f>
        <v>150</v>
      </c>
      <c r="R89" s="7">
        <f>IF(WEEKDAY(Tabela1[[#This Row],[Dzień]])=1,Tabela1[[#This Row],[Nowa liczba rowerów]]*15,0) + Tabela1[[#This Row],[Koszt kupionych rowerów]]</f>
        <v>0</v>
      </c>
      <c r="S89"/>
    </row>
    <row r="90" spans="1:19" x14ac:dyDescent="0.25">
      <c r="A90" s="1">
        <v>45015</v>
      </c>
      <c r="B90" s="1" t="s">
        <v>3</v>
      </c>
      <c r="C90" s="4" t="str">
        <f>VLOOKUP(MONTH(Tabela1[[#This Row],[Dzień]]),Tabela3[],2,TRUE)</f>
        <v>Marzec</v>
      </c>
      <c r="D90" s="4">
        <f>YEAR(Tabela1[[#This Row],[Dzień]])</f>
        <v>2023</v>
      </c>
      <c r="E90" s="2">
        <f>VLOOKUP(Tabela1[[#This Row],[Pora roku]],TabelaPopyt[],2,FALSE)</f>
        <v>0.5</v>
      </c>
      <c r="F90" s="3">
        <v>10</v>
      </c>
      <c r="G90" s="7">
        <f>IF(AND(WEEKDAY(Tabela1[[#This Row],[Dzień]])&lt;=6,WEEKDAY(Tabela1[[#This Row],[Dzień]])&gt;=2),ROUNDDOWN(Tabela1[[#This Row],[Popyt]]*Tabela1[[#This Row],[Liczba Rowerów]],0)*30,0)</f>
        <v>150</v>
      </c>
      <c r="H90" s="7">
        <f>IF(WEEKDAY(Tabela1[[#This Row],[Dzień]])=1,Tabela1[[#This Row],[Liczba Rowerów]]*15,0)</f>
        <v>0</v>
      </c>
      <c r="I90" s="7">
        <f>Tabela1[[#This Row],[Przychód]]-Tabela1[[#This Row],[Koszt Serwisu]]</f>
        <v>150</v>
      </c>
      <c r="J90" s="7">
        <f>J89+Tabela1[[#This Row],[Przychód]]</f>
        <v>4560</v>
      </c>
      <c r="K90" s="7">
        <f>K89+Tabela1[[#This Row],[Koszt Serwisu]]</f>
        <v>9950</v>
      </c>
      <c r="L90" s="7">
        <f>Tabela1[[#This Row],[Łączny przychód]]-Tabela1[[#This Row],[Łączny Koszt]]</f>
        <v>-5390</v>
      </c>
      <c r="M90" s="7">
        <f>IF(AND(WEEKDAY(Tabela1[[#This Row],[Dzień]])&lt;=6,WEEKDAY(Tabela1[[#This Row],[Dzień]])&gt;=2),ROUNDDOWN(Tabela1[[#This Row],[Popyt]]*Tabela1[[#This Row],[Liczba Rowerów]],0)*E$734,0)</f>
        <v>330</v>
      </c>
      <c r="N90" s="7">
        <f>Tabela1[[#This Row],[Testowany przychód]]-Tabela1[[#This Row],[Koszt Serwisu]]</f>
        <v>330</v>
      </c>
      <c r="O90" s="4">
        <f>IF(P89 &lt;&gt; 0, O89 + 3, O89)</f>
        <v>10</v>
      </c>
      <c r="P90" s="4">
        <f>IF(AND(C90 &lt;&gt; C91,L89&gt;=2400),2400,0)</f>
        <v>0</v>
      </c>
      <c r="Q90" s="7">
        <f>IF(AND(WEEKDAY(Tabela1[[#This Row],[Dzień]])&lt;=6,WEEKDAY(Tabela1[[#This Row],[Dzień]])&gt;=2),ROUNDDOWN(Tabela1[[#This Row],[Popyt]]*Tabela1[[#This Row],[Nowa liczba rowerów]],0)*30,0)</f>
        <v>150</v>
      </c>
      <c r="R90" s="7">
        <f>IF(WEEKDAY(Tabela1[[#This Row],[Dzień]])=1,Tabela1[[#This Row],[Nowa liczba rowerów]]*15,0) + Tabela1[[#This Row],[Koszt kupionych rowerów]]</f>
        <v>0</v>
      </c>
      <c r="S90"/>
    </row>
    <row r="91" spans="1:19" x14ac:dyDescent="0.25">
      <c r="A91" s="1">
        <v>45016</v>
      </c>
      <c r="B91" s="1" t="s">
        <v>3</v>
      </c>
      <c r="C91" s="4" t="str">
        <f>VLOOKUP(MONTH(Tabela1[[#This Row],[Dzień]]),Tabela3[],2,TRUE)</f>
        <v>Marzec</v>
      </c>
      <c r="D91" s="4">
        <f>YEAR(Tabela1[[#This Row],[Dzień]])</f>
        <v>2023</v>
      </c>
      <c r="E91" s="2">
        <f>VLOOKUP(Tabela1[[#This Row],[Pora roku]],TabelaPopyt[],2,FALSE)</f>
        <v>0.5</v>
      </c>
      <c r="F91" s="3">
        <v>10</v>
      </c>
      <c r="G91" s="7">
        <f>IF(AND(WEEKDAY(Tabela1[[#This Row],[Dzień]])&lt;=6,WEEKDAY(Tabela1[[#This Row],[Dzień]])&gt;=2),ROUNDDOWN(Tabela1[[#This Row],[Popyt]]*Tabela1[[#This Row],[Liczba Rowerów]],0)*30,0)</f>
        <v>150</v>
      </c>
      <c r="H91" s="7">
        <f>IF(WEEKDAY(Tabela1[[#This Row],[Dzień]])=1,Tabela1[[#This Row],[Liczba Rowerów]]*15,0)</f>
        <v>0</v>
      </c>
      <c r="I91" s="7">
        <f>Tabela1[[#This Row],[Przychód]]-Tabela1[[#This Row],[Koszt Serwisu]]</f>
        <v>150</v>
      </c>
      <c r="J91" s="7">
        <f>J90+Tabela1[[#This Row],[Przychód]]</f>
        <v>4710</v>
      </c>
      <c r="K91" s="7">
        <f>K90+Tabela1[[#This Row],[Koszt Serwisu]]</f>
        <v>9950</v>
      </c>
      <c r="L91" s="7">
        <f>Tabela1[[#This Row],[Łączny przychód]]-Tabela1[[#This Row],[Łączny Koszt]]</f>
        <v>-5240</v>
      </c>
      <c r="M91" s="7">
        <f>IF(AND(WEEKDAY(Tabela1[[#This Row],[Dzień]])&lt;=6,WEEKDAY(Tabela1[[#This Row],[Dzień]])&gt;=2),ROUNDDOWN(Tabela1[[#This Row],[Popyt]]*Tabela1[[#This Row],[Liczba Rowerów]],0)*E$734,0)</f>
        <v>330</v>
      </c>
      <c r="N91" s="7">
        <f>Tabela1[[#This Row],[Testowany przychód]]-Tabela1[[#This Row],[Koszt Serwisu]]</f>
        <v>330</v>
      </c>
      <c r="O91" s="4">
        <f>IF(P90 &lt;&gt; 0, O90 + 3, O90)</f>
        <v>10</v>
      </c>
      <c r="P91" s="4">
        <f>IF(AND(C91 &lt;&gt; C92,L90&gt;=2400),2400,0)</f>
        <v>0</v>
      </c>
      <c r="Q91" s="7">
        <f>IF(AND(WEEKDAY(Tabela1[[#This Row],[Dzień]])&lt;=6,WEEKDAY(Tabela1[[#This Row],[Dzień]])&gt;=2),ROUNDDOWN(Tabela1[[#This Row],[Popyt]]*Tabela1[[#This Row],[Nowa liczba rowerów]],0)*30,0)</f>
        <v>150</v>
      </c>
      <c r="R91" s="7">
        <f>IF(WEEKDAY(Tabela1[[#This Row],[Dzień]])=1,Tabela1[[#This Row],[Nowa liczba rowerów]]*15,0) + Tabela1[[#This Row],[Koszt kupionych rowerów]]</f>
        <v>0</v>
      </c>
      <c r="S91"/>
    </row>
    <row r="92" spans="1:19" x14ac:dyDescent="0.25">
      <c r="A92" s="1">
        <v>45017</v>
      </c>
      <c r="B92" s="1" t="s">
        <v>3</v>
      </c>
      <c r="C92" s="4" t="str">
        <f>VLOOKUP(MONTH(Tabela1[[#This Row],[Dzień]]),Tabela3[],2,TRUE)</f>
        <v>Kwiecień</v>
      </c>
      <c r="D92" s="4">
        <f>YEAR(Tabela1[[#This Row],[Dzień]])</f>
        <v>2023</v>
      </c>
      <c r="E92" s="2">
        <f>VLOOKUP(Tabela1[[#This Row],[Pora roku]],TabelaPopyt[],2,FALSE)</f>
        <v>0.5</v>
      </c>
      <c r="F92" s="3">
        <v>10</v>
      </c>
      <c r="G92" s="7">
        <f>IF(AND(WEEKDAY(Tabela1[[#This Row],[Dzień]])&lt;=6,WEEKDAY(Tabela1[[#This Row],[Dzień]])&gt;=2),ROUNDDOWN(Tabela1[[#This Row],[Popyt]]*Tabela1[[#This Row],[Liczba Rowerów]],0)*30,0)</f>
        <v>0</v>
      </c>
      <c r="H92" s="7">
        <f>IF(WEEKDAY(Tabela1[[#This Row],[Dzień]])=1,Tabela1[[#This Row],[Liczba Rowerów]]*15,0)</f>
        <v>0</v>
      </c>
      <c r="I92" s="7">
        <f>Tabela1[[#This Row],[Przychód]]-Tabela1[[#This Row],[Koszt Serwisu]]</f>
        <v>0</v>
      </c>
      <c r="J92" s="7">
        <f>J91+Tabela1[[#This Row],[Przychód]]</f>
        <v>4710</v>
      </c>
      <c r="K92" s="7">
        <f>K91+Tabela1[[#This Row],[Koszt Serwisu]]</f>
        <v>9950</v>
      </c>
      <c r="L92" s="7">
        <f>Tabela1[[#This Row],[Łączny przychód]]-Tabela1[[#This Row],[Łączny Koszt]]</f>
        <v>-5240</v>
      </c>
      <c r="M92" s="7">
        <f>IF(AND(WEEKDAY(Tabela1[[#This Row],[Dzień]])&lt;=6,WEEKDAY(Tabela1[[#This Row],[Dzień]])&gt;=2),ROUNDDOWN(Tabela1[[#This Row],[Popyt]]*Tabela1[[#This Row],[Liczba Rowerów]],0)*E$734,0)</f>
        <v>0</v>
      </c>
      <c r="N92" s="7">
        <f>Tabela1[[#This Row],[Testowany przychód]]-Tabela1[[#This Row],[Koszt Serwisu]]</f>
        <v>0</v>
      </c>
      <c r="O92" s="4">
        <f>IF(P91 &lt;&gt; 0, O91 + 3, O91)</f>
        <v>10</v>
      </c>
      <c r="P92" s="4">
        <f>IF(AND(C92 &lt;&gt; C93,L91&gt;=2400),2400,0)</f>
        <v>0</v>
      </c>
      <c r="Q92" s="7">
        <f>IF(AND(WEEKDAY(Tabela1[[#This Row],[Dzień]])&lt;=6,WEEKDAY(Tabela1[[#This Row],[Dzień]])&gt;=2),ROUNDDOWN(Tabela1[[#This Row],[Popyt]]*Tabela1[[#This Row],[Nowa liczba rowerów]],0)*30,0)</f>
        <v>0</v>
      </c>
      <c r="R92" s="7">
        <f>IF(WEEKDAY(Tabela1[[#This Row],[Dzień]])=1,Tabela1[[#This Row],[Nowa liczba rowerów]]*15,0) + Tabela1[[#This Row],[Koszt kupionych rowerów]]</f>
        <v>0</v>
      </c>
      <c r="S92"/>
    </row>
    <row r="93" spans="1:19" x14ac:dyDescent="0.25">
      <c r="A93" s="1">
        <v>45018</v>
      </c>
      <c r="B93" s="1" t="s">
        <v>3</v>
      </c>
      <c r="C93" s="4" t="str">
        <f>VLOOKUP(MONTH(Tabela1[[#This Row],[Dzień]]),Tabela3[],2,TRUE)</f>
        <v>Kwiecień</v>
      </c>
      <c r="D93" s="4">
        <f>YEAR(Tabela1[[#This Row],[Dzień]])</f>
        <v>2023</v>
      </c>
      <c r="E93" s="2">
        <f>VLOOKUP(Tabela1[[#This Row],[Pora roku]],TabelaPopyt[],2,FALSE)</f>
        <v>0.5</v>
      </c>
      <c r="F93" s="3">
        <v>10</v>
      </c>
      <c r="G93" s="7">
        <f>IF(AND(WEEKDAY(Tabela1[[#This Row],[Dzień]])&lt;=6,WEEKDAY(Tabela1[[#This Row],[Dzień]])&gt;=2),ROUNDDOWN(Tabela1[[#This Row],[Popyt]]*Tabela1[[#This Row],[Liczba Rowerów]],0)*30,0)</f>
        <v>0</v>
      </c>
      <c r="H93" s="7">
        <f>IF(WEEKDAY(Tabela1[[#This Row],[Dzień]])=1,Tabela1[[#This Row],[Liczba Rowerów]]*15,0)</f>
        <v>150</v>
      </c>
      <c r="I93" s="7">
        <f>Tabela1[[#This Row],[Przychód]]-Tabela1[[#This Row],[Koszt Serwisu]]</f>
        <v>-150</v>
      </c>
      <c r="J93" s="7">
        <f>J92+Tabela1[[#This Row],[Przychód]]</f>
        <v>4710</v>
      </c>
      <c r="K93" s="7">
        <f>K92+Tabela1[[#This Row],[Koszt Serwisu]]</f>
        <v>10100</v>
      </c>
      <c r="L93" s="7">
        <f>Tabela1[[#This Row],[Łączny przychód]]-Tabela1[[#This Row],[Łączny Koszt]]</f>
        <v>-5390</v>
      </c>
      <c r="M93" s="7">
        <f>IF(AND(WEEKDAY(Tabela1[[#This Row],[Dzień]])&lt;=6,WEEKDAY(Tabela1[[#This Row],[Dzień]])&gt;=2),ROUNDDOWN(Tabela1[[#This Row],[Popyt]]*Tabela1[[#This Row],[Liczba Rowerów]],0)*E$734,0)</f>
        <v>0</v>
      </c>
      <c r="N93" s="7">
        <f>Tabela1[[#This Row],[Testowany przychód]]-Tabela1[[#This Row],[Koszt Serwisu]]</f>
        <v>-150</v>
      </c>
      <c r="O93" s="4">
        <f>IF(P92 &lt;&gt; 0, O92 + 3, O92)</f>
        <v>10</v>
      </c>
      <c r="P93" s="4">
        <f>IF(AND(C93 &lt;&gt; C94,L92&gt;=2400),2400,0)</f>
        <v>0</v>
      </c>
      <c r="Q93" s="7">
        <f>IF(AND(WEEKDAY(Tabela1[[#This Row],[Dzień]])&lt;=6,WEEKDAY(Tabela1[[#This Row],[Dzień]])&gt;=2),ROUNDDOWN(Tabela1[[#This Row],[Popyt]]*Tabela1[[#This Row],[Nowa liczba rowerów]],0)*30,0)</f>
        <v>0</v>
      </c>
      <c r="R93" s="7">
        <f>IF(WEEKDAY(Tabela1[[#This Row],[Dzień]])=1,Tabela1[[#This Row],[Nowa liczba rowerów]]*15,0) + Tabela1[[#This Row],[Koszt kupionych rowerów]]</f>
        <v>150</v>
      </c>
      <c r="S93"/>
    </row>
    <row r="94" spans="1:19" x14ac:dyDescent="0.25">
      <c r="A94" s="1">
        <v>45019</v>
      </c>
      <c r="B94" s="1" t="s">
        <v>3</v>
      </c>
      <c r="C94" s="4" t="str">
        <f>VLOOKUP(MONTH(Tabela1[[#This Row],[Dzień]]),Tabela3[],2,TRUE)</f>
        <v>Kwiecień</v>
      </c>
      <c r="D94" s="4">
        <f>YEAR(Tabela1[[#This Row],[Dzień]])</f>
        <v>2023</v>
      </c>
      <c r="E94" s="2">
        <f>VLOOKUP(Tabela1[[#This Row],[Pora roku]],TabelaPopyt[],2,FALSE)</f>
        <v>0.5</v>
      </c>
      <c r="F94" s="3">
        <v>10</v>
      </c>
      <c r="G94" s="7">
        <f>IF(AND(WEEKDAY(Tabela1[[#This Row],[Dzień]])&lt;=6,WEEKDAY(Tabela1[[#This Row],[Dzień]])&gt;=2),ROUNDDOWN(Tabela1[[#This Row],[Popyt]]*Tabela1[[#This Row],[Liczba Rowerów]],0)*30,0)</f>
        <v>150</v>
      </c>
      <c r="H94" s="7">
        <f>IF(WEEKDAY(Tabela1[[#This Row],[Dzień]])=1,Tabela1[[#This Row],[Liczba Rowerów]]*15,0)</f>
        <v>0</v>
      </c>
      <c r="I94" s="7">
        <f>Tabela1[[#This Row],[Przychód]]-Tabela1[[#This Row],[Koszt Serwisu]]</f>
        <v>150</v>
      </c>
      <c r="J94" s="7">
        <f>J93+Tabela1[[#This Row],[Przychód]]</f>
        <v>4860</v>
      </c>
      <c r="K94" s="7">
        <f>K93+Tabela1[[#This Row],[Koszt Serwisu]]</f>
        <v>10100</v>
      </c>
      <c r="L94" s="7">
        <f>Tabela1[[#This Row],[Łączny przychód]]-Tabela1[[#This Row],[Łączny Koszt]]</f>
        <v>-5240</v>
      </c>
      <c r="M94" s="7">
        <f>IF(AND(WEEKDAY(Tabela1[[#This Row],[Dzień]])&lt;=6,WEEKDAY(Tabela1[[#This Row],[Dzień]])&gt;=2),ROUNDDOWN(Tabela1[[#This Row],[Popyt]]*Tabela1[[#This Row],[Liczba Rowerów]],0)*E$734,0)</f>
        <v>330</v>
      </c>
      <c r="N94" s="7">
        <f>Tabela1[[#This Row],[Testowany przychód]]-Tabela1[[#This Row],[Koszt Serwisu]]</f>
        <v>330</v>
      </c>
      <c r="O94" s="4">
        <f>IF(P93 &lt;&gt; 0, O93 + 3, O93)</f>
        <v>10</v>
      </c>
      <c r="P94" s="4">
        <f>IF(AND(C94 &lt;&gt; C95,L93&gt;=2400),2400,0)</f>
        <v>0</v>
      </c>
      <c r="Q94" s="7">
        <f>IF(AND(WEEKDAY(Tabela1[[#This Row],[Dzień]])&lt;=6,WEEKDAY(Tabela1[[#This Row],[Dzień]])&gt;=2),ROUNDDOWN(Tabela1[[#This Row],[Popyt]]*Tabela1[[#This Row],[Nowa liczba rowerów]],0)*30,0)</f>
        <v>150</v>
      </c>
      <c r="R94" s="7">
        <f>IF(WEEKDAY(Tabela1[[#This Row],[Dzień]])=1,Tabela1[[#This Row],[Nowa liczba rowerów]]*15,0) + Tabela1[[#This Row],[Koszt kupionych rowerów]]</f>
        <v>0</v>
      </c>
      <c r="S94"/>
    </row>
    <row r="95" spans="1:19" x14ac:dyDescent="0.25">
      <c r="A95" s="1">
        <v>45020</v>
      </c>
      <c r="B95" s="1" t="s">
        <v>3</v>
      </c>
      <c r="C95" s="4" t="str">
        <f>VLOOKUP(MONTH(Tabela1[[#This Row],[Dzień]]),Tabela3[],2,TRUE)</f>
        <v>Kwiecień</v>
      </c>
      <c r="D95" s="4">
        <f>YEAR(Tabela1[[#This Row],[Dzień]])</f>
        <v>2023</v>
      </c>
      <c r="E95" s="2">
        <f>VLOOKUP(Tabela1[[#This Row],[Pora roku]],TabelaPopyt[],2,FALSE)</f>
        <v>0.5</v>
      </c>
      <c r="F95" s="3">
        <v>10</v>
      </c>
      <c r="G95" s="7">
        <f>IF(AND(WEEKDAY(Tabela1[[#This Row],[Dzień]])&lt;=6,WEEKDAY(Tabela1[[#This Row],[Dzień]])&gt;=2),ROUNDDOWN(Tabela1[[#This Row],[Popyt]]*Tabela1[[#This Row],[Liczba Rowerów]],0)*30,0)</f>
        <v>150</v>
      </c>
      <c r="H95" s="7">
        <f>IF(WEEKDAY(Tabela1[[#This Row],[Dzień]])=1,Tabela1[[#This Row],[Liczba Rowerów]]*15,0)</f>
        <v>0</v>
      </c>
      <c r="I95" s="7">
        <f>Tabela1[[#This Row],[Przychód]]-Tabela1[[#This Row],[Koszt Serwisu]]</f>
        <v>150</v>
      </c>
      <c r="J95" s="7">
        <f>J94+Tabela1[[#This Row],[Przychód]]</f>
        <v>5010</v>
      </c>
      <c r="K95" s="7">
        <f>K94+Tabela1[[#This Row],[Koszt Serwisu]]</f>
        <v>10100</v>
      </c>
      <c r="L95" s="7">
        <f>Tabela1[[#This Row],[Łączny przychód]]-Tabela1[[#This Row],[Łączny Koszt]]</f>
        <v>-5090</v>
      </c>
      <c r="M95" s="7">
        <f>IF(AND(WEEKDAY(Tabela1[[#This Row],[Dzień]])&lt;=6,WEEKDAY(Tabela1[[#This Row],[Dzień]])&gt;=2),ROUNDDOWN(Tabela1[[#This Row],[Popyt]]*Tabela1[[#This Row],[Liczba Rowerów]],0)*E$734,0)</f>
        <v>330</v>
      </c>
      <c r="N95" s="7">
        <f>Tabela1[[#This Row],[Testowany przychód]]-Tabela1[[#This Row],[Koszt Serwisu]]</f>
        <v>330</v>
      </c>
      <c r="O95" s="4">
        <f>IF(P94 &lt;&gt; 0, O94 + 3, O94)</f>
        <v>10</v>
      </c>
      <c r="P95" s="4">
        <f>IF(AND(C95 &lt;&gt; C96,L94&gt;=2400),2400,0)</f>
        <v>0</v>
      </c>
      <c r="Q95" s="7">
        <f>IF(AND(WEEKDAY(Tabela1[[#This Row],[Dzień]])&lt;=6,WEEKDAY(Tabela1[[#This Row],[Dzień]])&gt;=2),ROUNDDOWN(Tabela1[[#This Row],[Popyt]]*Tabela1[[#This Row],[Nowa liczba rowerów]],0)*30,0)</f>
        <v>150</v>
      </c>
      <c r="R95" s="7">
        <f>IF(WEEKDAY(Tabela1[[#This Row],[Dzień]])=1,Tabela1[[#This Row],[Nowa liczba rowerów]]*15,0) + Tabela1[[#This Row],[Koszt kupionych rowerów]]</f>
        <v>0</v>
      </c>
      <c r="S95"/>
    </row>
    <row r="96" spans="1:19" x14ac:dyDescent="0.25">
      <c r="A96" s="1">
        <v>45021</v>
      </c>
      <c r="B96" s="1" t="s">
        <v>3</v>
      </c>
      <c r="C96" s="4" t="str">
        <f>VLOOKUP(MONTH(Tabela1[[#This Row],[Dzień]]),Tabela3[],2,TRUE)</f>
        <v>Kwiecień</v>
      </c>
      <c r="D96" s="4">
        <f>YEAR(Tabela1[[#This Row],[Dzień]])</f>
        <v>2023</v>
      </c>
      <c r="E96" s="2">
        <f>VLOOKUP(Tabela1[[#This Row],[Pora roku]],TabelaPopyt[],2,FALSE)</f>
        <v>0.5</v>
      </c>
      <c r="F96" s="3">
        <v>10</v>
      </c>
      <c r="G96" s="7">
        <f>IF(AND(WEEKDAY(Tabela1[[#This Row],[Dzień]])&lt;=6,WEEKDAY(Tabela1[[#This Row],[Dzień]])&gt;=2),ROUNDDOWN(Tabela1[[#This Row],[Popyt]]*Tabela1[[#This Row],[Liczba Rowerów]],0)*30,0)</f>
        <v>150</v>
      </c>
      <c r="H96" s="7">
        <f>IF(WEEKDAY(Tabela1[[#This Row],[Dzień]])=1,Tabela1[[#This Row],[Liczba Rowerów]]*15,0)</f>
        <v>0</v>
      </c>
      <c r="I96" s="7">
        <f>Tabela1[[#This Row],[Przychód]]-Tabela1[[#This Row],[Koszt Serwisu]]</f>
        <v>150</v>
      </c>
      <c r="J96" s="7">
        <f>J95+Tabela1[[#This Row],[Przychód]]</f>
        <v>5160</v>
      </c>
      <c r="K96" s="7">
        <f>K95+Tabela1[[#This Row],[Koszt Serwisu]]</f>
        <v>10100</v>
      </c>
      <c r="L96" s="7">
        <f>Tabela1[[#This Row],[Łączny przychód]]-Tabela1[[#This Row],[Łączny Koszt]]</f>
        <v>-4940</v>
      </c>
      <c r="M96" s="7">
        <f>IF(AND(WEEKDAY(Tabela1[[#This Row],[Dzień]])&lt;=6,WEEKDAY(Tabela1[[#This Row],[Dzień]])&gt;=2),ROUNDDOWN(Tabela1[[#This Row],[Popyt]]*Tabela1[[#This Row],[Liczba Rowerów]],0)*E$734,0)</f>
        <v>330</v>
      </c>
      <c r="N96" s="7">
        <f>Tabela1[[#This Row],[Testowany przychód]]-Tabela1[[#This Row],[Koszt Serwisu]]</f>
        <v>330</v>
      </c>
      <c r="O96" s="4">
        <f>IF(P95 &lt;&gt; 0, O95 + 3, O95)</f>
        <v>10</v>
      </c>
      <c r="P96" s="4">
        <f>IF(AND(C96 &lt;&gt; C97,L95&gt;=2400),2400,0)</f>
        <v>0</v>
      </c>
      <c r="Q96" s="7">
        <f>IF(AND(WEEKDAY(Tabela1[[#This Row],[Dzień]])&lt;=6,WEEKDAY(Tabela1[[#This Row],[Dzień]])&gt;=2),ROUNDDOWN(Tabela1[[#This Row],[Popyt]]*Tabela1[[#This Row],[Nowa liczba rowerów]],0)*30,0)</f>
        <v>150</v>
      </c>
      <c r="R96" s="7">
        <f>IF(WEEKDAY(Tabela1[[#This Row],[Dzień]])=1,Tabela1[[#This Row],[Nowa liczba rowerów]]*15,0) + Tabela1[[#This Row],[Koszt kupionych rowerów]]</f>
        <v>0</v>
      </c>
      <c r="S96"/>
    </row>
    <row r="97" spans="1:19" x14ac:dyDescent="0.25">
      <c r="A97" s="1">
        <v>45022</v>
      </c>
      <c r="B97" s="1" t="s">
        <v>3</v>
      </c>
      <c r="C97" s="4" t="str">
        <f>VLOOKUP(MONTH(Tabela1[[#This Row],[Dzień]]),Tabela3[],2,TRUE)</f>
        <v>Kwiecień</v>
      </c>
      <c r="D97" s="4">
        <f>YEAR(Tabela1[[#This Row],[Dzień]])</f>
        <v>2023</v>
      </c>
      <c r="E97" s="2">
        <f>VLOOKUP(Tabela1[[#This Row],[Pora roku]],TabelaPopyt[],2,FALSE)</f>
        <v>0.5</v>
      </c>
      <c r="F97" s="3">
        <v>10</v>
      </c>
      <c r="G97" s="7">
        <f>IF(AND(WEEKDAY(Tabela1[[#This Row],[Dzień]])&lt;=6,WEEKDAY(Tabela1[[#This Row],[Dzień]])&gt;=2),ROUNDDOWN(Tabela1[[#This Row],[Popyt]]*Tabela1[[#This Row],[Liczba Rowerów]],0)*30,0)</f>
        <v>150</v>
      </c>
      <c r="H97" s="7">
        <f>IF(WEEKDAY(Tabela1[[#This Row],[Dzień]])=1,Tabela1[[#This Row],[Liczba Rowerów]]*15,0)</f>
        <v>0</v>
      </c>
      <c r="I97" s="7">
        <f>Tabela1[[#This Row],[Przychód]]-Tabela1[[#This Row],[Koszt Serwisu]]</f>
        <v>150</v>
      </c>
      <c r="J97" s="7">
        <f>J96+Tabela1[[#This Row],[Przychód]]</f>
        <v>5310</v>
      </c>
      <c r="K97" s="7">
        <f>K96+Tabela1[[#This Row],[Koszt Serwisu]]</f>
        <v>10100</v>
      </c>
      <c r="L97" s="7">
        <f>Tabela1[[#This Row],[Łączny przychód]]-Tabela1[[#This Row],[Łączny Koszt]]</f>
        <v>-4790</v>
      </c>
      <c r="M97" s="7">
        <f>IF(AND(WEEKDAY(Tabela1[[#This Row],[Dzień]])&lt;=6,WEEKDAY(Tabela1[[#This Row],[Dzień]])&gt;=2),ROUNDDOWN(Tabela1[[#This Row],[Popyt]]*Tabela1[[#This Row],[Liczba Rowerów]],0)*E$734,0)</f>
        <v>330</v>
      </c>
      <c r="N97" s="7">
        <f>Tabela1[[#This Row],[Testowany przychód]]-Tabela1[[#This Row],[Koszt Serwisu]]</f>
        <v>330</v>
      </c>
      <c r="O97" s="4">
        <f>IF(P96 &lt;&gt; 0, O96 + 3, O96)</f>
        <v>10</v>
      </c>
      <c r="P97" s="4">
        <f>IF(AND(C97 &lt;&gt; C98,L96&gt;=2400),2400,0)</f>
        <v>0</v>
      </c>
      <c r="Q97" s="7">
        <f>IF(AND(WEEKDAY(Tabela1[[#This Row],[Dzień]])&lt;=6,WEEKDAY(Tabela1[[#This Row],[Dzień]])&gt;=2),ROUNDDOWN(Tabela1[[#This Row],[Popyt]]*Tabela1[[#This Row],[Nowa liczba rowerów]],0)*30,0)</f>
        <v>150</v>
      </c>
      <c r="R97" s="7">
        <f>IF(WEEKDAY(Tabela1[[#This Row],[Dzień]])=1,Tabela1[[#This Row],[Nowa liczba rowerów]]*15,0) + Tabela1[[#This Row],[Koszt kupionych rowerów]]</f>
        <v>0</v>
      </c>
      <c r="S97"/>
    </row>
    <row r="98" spans="1:19" x14ac:dyDescent="0.25">
      <c r="A98" s="1">
        <v>45023</v>
      </c>
      <c r="B98" s="1" t="s">
        <v>3</v>
      </c>
      <c r="C98" s="4" t="str">
        <f>VLOOKUP(MONTH(Tabela1[[#This Row],[Dzień]]),Tabela3[],2,TRUE)</f>
        <v>Kwiecień</v>
      </c>
      <c r="D98" s="4">
        <f>YEAR(Tabela1[[#This Row],[Dzień]])</f>
        <v>2023</v>
      </c>
      <c r="E98" s="2">
        <f>VLOOKUP(Tabela1[[#This Row],[Pora roku]],TabelaPopyt[],2,FALSE)</f>
        <v>0.5</v>
      </c>
      <c r="F98" s="3">
        <v>10</v>
      </c>
      <c r="G98" s="7">
        <f>IF(AND(WEEKDAY(Tabela1[[#This Row],[Dzień]])&lt;=6,WEEKDAY(Tabela1[[#This Row],[Dzień]])&gt;=2),ROUNDDOWN(Tabela1[[#This Row],[Popyt]]*Tabela1[[#This Row],[Liczba Rowerów]],0)*30,0)</f>
        <v>150</v>
      </c>
      <c r="H98" s="7">
        <f>IF(WEEKDAY(Tabela1[[#This Row],[Dzień]])=1,Tabela1[[#This Row],[Liczba Rowerów]]*15,0)</f>
        <v>0</v>
      </c>
      <c r="I98" s="7">
        <f>Tabela1[[#This Row],[Przychód]]-Tabela1[[#This Row],[Koszt Serwisu]]</f>
        <v>150</v>
      </c>
      <c r="J98" s="7">
        <f>J97+Tabela1[[#This Row],[Przychód]]</f>
        <v>5460</v>
      </c>
      <c r="K98" s="7">
        <f>K97+Tabela1[[#This Row],[Koszt Serwisu]]</f>
        <v>10100</v>
      </c>
      <c r="L98" s="7">
        <f>Tabela1[[#This Row],[Łączny przychód]]-Tabela1[[#This Row],[Łączny Koszt]]</f>
        <v>-4640</v>
      </c>
      <c r="M98" s="7">
        <f>IF(AND(WEEKDAY(Tabela1[[#This Row],[Dzień]])&lt;=6,WEEKDAY(Tabela1[[#This Row],[Dzień]])&gt;=2),ROUNDDOWN(Tabela1[[#This Row],[Popyt]]*Tabela1[[#This Row],[Liczba Rowerów]],0)*E$734,0)</f>
        <v>330</v>
      </c>
      <c r="N98" s="7">
        <f>Tabela1[[#This Row],[Testowany przychód]]-Tabela1[[#This Row],[Koszt Serwisu]]</f>
        <v>330</v>
      </c>
      <c r="O98" s="4">
        <f>IF(P97 &lt;&gt; 0, O97 + 3, O97)</f>
        <v>10</v>
      </c>
      <c r="P98" s="4">
        <f>IF(AND(C98 &lt;&gt; C99,L97&gt;=2400),2400,0)</f>
        <v>0</v>
      </c>
      <c r="Q98" s="7">
        <f>IF(AND(WEEKDAY(Tabela1[[#This Row],[Dzień]])&lt;=6,WEEKDAY(Tabela1[[#This Row],[Dzień]])&gt;=2),ROUNDDOWN(Tabela1[[#This Row],[Popyt]]*Tabela1[[#This Row],[Nowa liczba rowerów]],0)*30,0)</f>
        <v>150</v>
      </c>
      <c r="R98" s="7">
        <f>IF(WEEKDAY(Tabela1[[#This Row],[Dzień]])=1,Tabela1[[#This Row],[Nowa liczba rowerów]]*15,0) + Tabela1[[#This Row],[Koszt kupionych rowerów]]</f>
        <v>0</v>
      </c>
      <c r="S98"/>
    </row>
    <row r="99" spans="1:19" x14ac:dyDescent="0.25">
      <c r="A99" s="1">
        <v>45024</v>
      </c>
      <c r="B99" s="1" t="s">
        <v>3</v>
      </c>
      <c r="C99" s="4" t="str">
        <f>VLOOKUP(MONTH(Tabela1[[#This Row],[Dzień]]),Tabela3[],2,TRUE)</f>
        <v>Kwiecień</v>
      </c>
      <c r="D99" s="4">
        <f>YEAR(Tabela1[[#This Row],[Dzień]])</f>
        <v>2023</v>
      </c>
      <c r="E99" s="2">
        <f>VLOOKUP(Tabela1[[#This Row],[Pora roku]],TabelaPopyt[],2,FALSE)</f>
        <v>0.5</v>
      </c>
      <c r="F99" s="3">
        <v>10</v>
      </c>
      <c r="G99" s="7">
        <f>IF(AND(WEEKDAY(Tabela1[[#This Row],[Dzień]])&lt;=6,WEEKDAY(Tabela1[[#This Row],[Dzień]])&gt;=2),ROUNDDOWN(Tabela1[[#This Row],[Popyt]]*Tabela1[[#This Row],[Liczba Rowerów]],0)*30,0)</f>
        <v>0</v>
      </c>
      <c r="H99" s="7">
        <f>IF(WEEKDAY(Tabela1[[#This Row],[Dzień]])=1,Tabela1[[#This Row],[Liczba Rowerów]]*15,0)</f>
        <v>0</v>
      </c>
      <c r="I99" s="7">
        <f>Tabela1[[#This Row],[Przychód]]-Tabela1[[#This Row],[Koszt Serwisu]]</f>
        <v>0</v>
      </c>
      <c r="J99" s="7">
        <f>J98+Tabela1[[#This Row],[Przychód]]</f>
        <v>5460</v>
      </c>
      <c r="K99" s="7">
        <f>K98+Tabela1[[#This Row],[Koszt Serwisu]]</f>
        <v>10100</v>
      </c>
      <c r="L99" s="7">
        <f>Tabela1[[#This Row],[Łączny przychód]]-Tabela1[[#This Row],[Łączny Koszt]]</f>
        <v>-4640</v>
      </c>
      <c r="M99" s="7">
        <f>IF(AND(WEEKDAY(Tabela1[[#This Row],[Dzień]])&lt;=6,WEEKDAY(Tabela1[[#This Row],[Dzień]])&gt;=2),ROUNDDOWN(Tabela1[[#This Row],[Popyt]]*Tabela1[[#This Row],[Liczba Rowerów]],0)*E$734,0)</f>
        <v>0</v>
      </c>
      <c r="N99" s="7">
        <f>Tabela1[[#This Row],[Testowany przychód]]-Tabela1[[#This Row],[Koszt Serwisu]]</f>
        <v>0</v>
      </c>
      <c r="O99" s="4">
        <f>IF(P98 &lt;&gt; 0, O98 + 3, O98)</f>
        <v>10</v>
      </c>
      <c r="P99" s="4">
        <f>IF(AND(C99 &lt;&gt; C100,L98&gt;=2400),2400,0)</f>
        <v>0</v>
      </c>
      <c r="Q99" s="7">
        <f>IF(AND(WEEKDAY(Tabela1[[#This Row],[Dzień]])&lt;=6,WEEKDAY(Tabela1[[#This Row],[Dzień]])&gt;=2),ROUNDDOWN(Tabela1[[#This Row],[Popyt]]*Tabela1[[#This Row],[Nowa liczba rowerów]],0)*30,0)</f>
        <v>0</v>
      </c>
      <c r="R99" s="7">
        <f>IF(WEEKDAY(Tabela1[[#This Row],[Dzień]])=1,Tabela1[[#This Row],[Nowa liczba rowerów]]*15,0) + Tabela1[[#This Row],[Koszt kupionych rowerów]]</f>
        <v>0</v>
      </c>
      <c r="S99"/>
    </row>
    <row r="100" spans="1:19" x14ac:dyDescent="0.25">
      <c r="A100" s="1">
        <v>45025</v>
      </c>
      <c r="B100" s="1" t="s">
        <v>3</v>
      </c>
      <c r="C100" s="4" t="str">
        <f>VLOOKUP(MONTH(Tabela1[[#This Row],[Dzień]]),Tabela3[],2,TRUE)</f>
        <v>Kwiecień</v>
      </c>
      <c r="D100" s="4">
        <f>YEAR(Tabela1[[#This Row],[Dzień]])</f>
        <v>2023</v>
      </c>
      <c r="E100" s="2">
        <f>VLOOKUP(Tabela1[[#This Row],[Pora roku]],TabelaPopyt[],2,FALSE)</f>
        <v>0.5</v>
      </c>
      <c r="F100" s="3">
        <v>10</v>
      </c>
      <c r="G100" s="7">
        <f>IF(AND(WEEKDAY(Tabela1[[#This Row],[Dzień]])&lt;=6,WEEKDAY(Tabela1[[#This Row],[Dzień]])&gt;=2),ROUNDDOWN(Tabela1[[#This Row],[Popyt]]*Tabela1[[#This Row],[Liczba Rowerów]],0)*30,0)</f>
        <v>0</v>
      </c>
      <c r="H100" s="7">
        <f>IF(WEEKDAY(Tabela1[[#This Row],[Dzień]])=1,Tabela1[[#This Row],[Liczba Rowerów]]*15,0)</f>
        <v>150</v>
      </c>
      <c r="I100" s="7">
        <f>Tabela1[[#This Row],[Przychód]]-Tabela1[[#This Row],[Koszt Serwisu]]</f>
        <v>-150</v>
      </c>
      <c r="J100" s="7">
        <f>J99+Tabela1[[#This Row],[Przychód]]</f>
        <v>5460</v>
      </c>
      <c r="K100" s="7">
        <f>K99+Tabela1[[#This Row],[Koszt Serwisu]]</f>
        <v>10250</v>
      </c>
      <c r="L100" s="7">
        <f>Tabela1[[#This Row],[Łączny przychód]]-Tabela1[[#This Row],[Łączny Koszt]]</f>
        <v>-4790</v>
      </c>
      <c r="M100" s="7">
        <f>IF(AND(WEEKDAY(Tabela1[[#This Row],[Dzień]])&lt;=6,WEEKDAY(Tabela1[[#This Row],[Dzień]])&gt;=2),ROUNDDOWN(Tabela1[[#This Row],[Popyt]]*Tabela1[[#This Row],[Liczba Rowerów]],0)*E$734,0)</f>
        <v>0</v>
      </c>
      <c r="N100" s="7">
        <f>Tabela1[[#This Row],[Testowany przychód]]-Tabela1[[#This Row],[Koszt Serwisu]]</f>
        <v>-150</v>
      </c>
      <c r="O100" s="4">
        <f>IF(P99 &lt;&gt; 0, O99 + 3, O99)</f>
        <v>10</v>
      </c>
      <c r="P100" s="4">
        <f>IF(AND(C100 &lt;&gt; C101,L99&gt;=2400),2400,0)</f>
        <v>0</v>
      </c>
      <c r="Q100" s="7">
        <f>IF(AND(WEEKDAY(Tabela1[[#This Row],[Dzień]])&lt;=6,WEEKDAY(Tabela1[[#This Row],[Dzień]])&gt;=2),ROUNDDOWN(Tabela1[[#This Row],[Popyt]]*Tabela1[[#This Row],[Nowa liczba rowerów]],0)*30,0)</f>
        <v>0</v>
      </c>
      <c r="R100" s="7">
        <f>IF(WEEKDAY(Tabela1[[#This Row],[Dzień]])=1,Tabela1[[#This Row],[Nowa liczba rowerów]]*15,0) + Tabela1[[#This Row],[Koszt kupionych rowerów]]</f>
        <v>150</v>
      </c>
      <c r="S100"/>
    </row>
    <row r="101" spans="1:19" x14ac:dyDescent="0.25">
      <c r="A101" s="1">
        <v>45026</v>
      </c>
      <c r="B101" s="1" t="s">
        <v>3</v>
      </c>
      <c r="C101" s="4" t="str">
        <f>VLOOKUP(MONTH(Tabela1[[#This Row],[Dzień]]),Tabela3[],2,TRUE)</f>
        <v>Kwiecień</v>
      </c>
      <c r="D101" s="4">
        <f>YEAR(Tabela1[[#This Row],[Dzień]])</f>
        <v>2023</v>
      </c>
      <c r="E101" s="2">
        <f>VLOOKUP(Tabela1[[#This Row],[Pora roku]],TabelaPopyt[],2,FALSE)</f>
        <v>0.5</v>
      </c>
      <c r="F101" s="3">
        <v>10</v>
      </c>
      <c r="G101" s="7">
        <f>IF(AND(WEEKDAY(Tabela1[[#This Row],[Dzień]])&lt;=6,WEEKDAY(Tabela1[[#This Row],[Dzień]])&gt;=2),ROUNDDOWN(Tabela1[[#This Row],[Popyt]]*Tabela1[[#This Row],[Liczba Rowerów]],0)*30,0)</f>
        <v>150</v>
      </c>
      <c r="H101" s="7">
        <f>IF(WEEKDAY(Tabela1[[#This Row],[Dzień]])=1,Tabela1[[#This Row],[Liczba Rowerów]]*15,0)</f>
        <v>0</v>
      </c>
      <c r="I101" s="7">
        <f>Tabela1[[#This Row],[Przychód]]-Tabela1[[#This Row],[Koszt Serwisu]]</f>
        <v>150</v>
      </c>
      <c r="J101" s="7">
        <f>J100+Tabela1[[#This Row],[Przychód]]</f>
        <v>5610</v>
      </c>
      <c r="K101" s="7">
        <f>K100+Tabela1[[#This Row],[Koszt Serwisu]]</f>
        <v>10250</v>
      </c>
      <c r="L101" s="7">
        <f>Tabela1[[#This Row],[Łączny przychód]]-Tabela1[[#This Row],[Łączny Koszt]]</f>
        <v>-4640</v>
      </c>
      <c r="M101" s="7">
        <f>IF(AND(WEEKDAY(Tabela1[[#This Row],[Dzień]])&lt;=6,WEEKDAY(Tabela1[[#This Row],[Dzień]])&gt;=2),ROUNDDOWN(Tabela1[[#This Row],[Popyt]]*Tabela1[[#This Row],[Liczba Rowerów]],0)*E$734,0)</f>
        <v>330</v>
      </c>
      <c r="N101" s="7">
        <f>Tabela1[[#This Row],[Testowany przychód]]-Tabela1[[#This Row],[Koszt Serwisu]]</f>
        <v>330</v>
      </c>
      <c r="O101" s="4">
        <f>IF(P100 &lt;&gt; 0, O100 + 3, O100)</f>
        <v>10</v>
      </c>
      <c r="P101" s="4">
        <f>IF(AND(C101 &lt;&gt; C102,L100&gt;=2400),2400,0)</f>
        <v>0</v>
      </c>
      <c r="Q101" s="7">
        <f>IF(AND(WEEKDAY(Tabela1[[#This Row],[Dzień]])&lt;=6,WEEKDAY(Tabela1[[#This Row],[Dzień]])&gt;=2),ROUNDDOWN(Tabela1[[#This Row],[Popyt]]*Tabela1[[#This Row],[Nowa liczba rowerów]],0)*30,0)</f>
        <v>150</v>
      </c>
      <c r="R101" s="7">
        <f>IF(WEEKDAY(Tabela1[[#This Row],[Dzień]])=1,Tabela1[[#This Row],[Nowa liczba rowerów]]*15,0) + Tabela1[[#This Row],[Koszt kupionych rowerów]]</f>
        <v>0</v>
      </c>
      <c r="S101"/>
    </row>
    <row r="102" spans="1:19" x14ac:dyDescent="0.25">
      <c r="A102" s="1">
        <v>45027</v>
      </c>
      <c r="B102" s="1" t="s">
        <v>3</v>
      </c>
      <c r="C102" s="4" t="str">
        <f>VLOOKUP(MONTH(Tabela1[[#This Row],[Dzień]]),Tabela3[],2,TRUE)</f>
        <v>Kwiecień</v>
      </c>
      <c r="D102" s="4">
        <f>YEAR(Tabela1[[#This Row],[Dzień]])</f>
        <v>2023</v>
      </c>
      <c r="E102" s="2">
        <f>VLOOKUP(Tabela1[[#This Row],[Pora roku]],TabelaPopyt[],2,FALSE)</f>
        <v>0.5</v>
      </c>
      <c r="F102" s="3">
        <v>10</v>
      </c>
      <c r="G102" s="7">
        <f>IF(AND(WEEKDAY(Tabela1[[#This Row],[Dzień]])&lt;=6,WEEKDAY(Tabela1[[#This Row],[Dzień]])&gt;=2),ROUNDDOWN(Tabela1[[#This Row],[Popyt]]*Tabela1[[#This Row],[Liczba Rowerów]],0)*30,0)</f>
        <v>150</v>
      </c>
      <c r="H102" s="7">
        <f>IF(WEEKDAY(Tabela1[[#This Row],[Dzień]])=1,Tabela1[[#This Row],[Liczba Rowerów]]*15,0)</f>
        <v>0</v>
      </c>
      <c r="I102" s="7">
        <f>Tabela1[[#This Row],[Przychód]]-Tabela1[[#This Row],[Koszt Serwisu]]</f>
        <v>150</v>
      </c>
      <c r="J102" s="7">
        <f>J101+Tabela1[[#This Row],[Przychód]]</f>
        <v>5760</v>
      </c>
      <c r="K102" s="7">
        <f>K101+Tabela1[[#This Row],[Koszt Serwisu]]</f>
        <v>10250</v>
      </c>
      <c r="L102" s="7">
        <f>Tabela1[[#This Row],[Łączny przychód]]-Tabela1[[#This Row],[Łączny Koszt]]</f>
        <v>-4490</v>
      </c>
      <c r="M102" s="7">
        <f>IF(AND(WEEKDAY(Tabela1[[#This Row],[Dzień]])&lt;=6,WEEKDAY(Tabela1[[#This Row],[Dzień]])&gt;=2),ROUNDDOWN(Tabela1[[#This Row],[Popyt]]*Tabela1[[#This Row],[Liczba Rowerów]],0)*E$734,0)</f>
        <v>330</v>
      </c>
      <c r="N102" s="7">
        <f>Tabela1[[#This Row],[Testowany przychód]]-Tabela1[[#This Row],[Koszt Serwisu]]</f>
        <v>330</v>
      </c>
      <c r="O102" s="4">
        <f>IF(P101 &lt;&gt; 0, O101 + 3, O101)</f>
        <v>10</v>
      </c>
      <c r="P102" s="4">
        <f>IF(AND(C102 &lt;&gt; C103,L101&gt;=2400),2400,0)</f>
        <v>0</v>
      </c>
      <c r="Q102" s="7">
        <f>IF(AND(WEEKDAY(Tabela1[[#This Row],[Dzień]])&lt;=6,WEEKDAY(Tabela1[[#This Row],[Dzień]])&gt;=2),ROUNDDOWN(Tabela1[[#This Row],[Popyt]]*Tabela1[[#This Row],[Nowa liczba rowerów]],0)*30,0)</f>
        <v>150</v>
      </c>
      <c r="R102" s="7">
        <f>IF(WEEKDAY(Tabela1[[#This Row],[Dzień]])=1,Tabela1[[#This Row],[Nowa liczba rowerów]]*15,0) + Tabela1[[#This Row],[Koszt kupionych rowerów]]</f>
        <v>0</v>
      </c>
      <c r="S102"/>
    </row>
    <row r="103" spans="1:19" x14ac:dyDescent="0.25">
      <c r="A103" s="1">
        <v>45028</v>
      </c>
      <c r="B103" s="1" t="s">
        <v>3</v>
      </c>
      <c r="C103" s="4" t="str">
        <f>VLOOKUP(MONTH(Tabela1[[#This Row],[Dzień]]),Tabela3[],2,TRUE)</f>
        <v>Kwiecień</v>
      </c>
      <c r="D103" s="4">
        <f>YEAR(Tabela1[[#This Row],[Dzień]])</f>
        <v>2023</v>
      </c>
      <c r="E103" s="2">
        <f>VLOOKUP(Tabela1[[#This Row],[Pora roku]],TabelaPopyt[],2,FALSE)</f>
        <v>0.5</v>
      </c>
      <c r="F103" s="3">
        <v>10</v>
      </c>
      <c r="G103" s="7">
        <f>IF(AND(WEEKDAY(Tabela1[[#This Row],[Dzień]])&lt;=6,WEEKDAY(Tabela1[[#This Row],[Dzień]])&gt;=2),ROUNDDOWN(Tabela1[[#This Row],[Popyt]]*Tabela1[[#This Row],[Liczba Rowerów]],0)*30,0)</f>
        <v>150</v>
      </c>
      <c r="H103" s="7">
        <f>IF(WEEKDAY(Tabela1[[#This Row],[Dzień]])=1,Tabela1[[#This Row],[Liczba Rowerów]]*15,0)</f>
        <v>0</v>
      </c>
      <c r="I103" s="7">
        <f>Tabela1[[#This Row],[Przychód]]-Tabela1[[#This Row],[Koszt Serwisu]]</f>
        <v>150</v>
      </c>
      <c r="J103" s="7">
        <f>J102+Tabela1[[#This Row],[Przychód]]</f>
        <v>5910</v>
      </c>
      <c r="K103" s="7">
        <f>K102+Tabela1[[#This Row],[Koszt Serwisu]]</f>
        <v>10250</v>
      </c>
      <c r="L103" s="7">
        <f>Tabela1[[#This Row],[Łączny przychód]]-Tabela1[[#This Row],[Łączny Koszt]]</f>
        <v>-4340</v>
      </c>
      <c r="M103" s="7">
        <f>IF(AND(WEEKDAY(Tabela1[[#This Row],[Dzień]])&lt;=6,WEEKDAY(Tabela1[[#This Row],[Dzień]])&gt;=2),ROUNDDOWN(Tabela1[[#This Row],[Popyt]]*Tabela1[[#This Row],[Liczba Rowerów]],0)*E$734,0)</f>
        <v>330</v>
      </c>
      <c r="N103" s="7">
        <f>Tabela1[[#This Row],[Testowany przychód]]-Tabela1[[#This Row],[Koszt Serwisu]]</f>
        <v>330</v>
      </c>
      <c r="O103" s="4">
        <f>IF(P102 &lt;&gt; 0, O102 + 3, O102)</f>
        <v>10</v>
      </c>
      <c r="P103" s="4">
        <f>IF(AND(C103 &lt;&gt; C104,L102&gt;=2400),2400,0)</f>
        <v>0</v>
      </c>
      <c r="Q103" s="7">
        <f>IF(AND(WEEKDAY(Tabela1[[#This Row],[Dzień]])&lt;=6,WEEKDAY(Tabela1[[#This Row],[Dzień]])&gt;=2),ROUNDDOWN(Tabela1[[#This Row],[Popyt]]*Tabela1[[#This Row],[Nowa liczba rowerów]],0)*30,0)</f>
        <v>150</v>
      </c>
      <c r="R103" s="7">
        <f>IF(WEEKDAY(Tabela1[[#This Row],[Dzień]])=1,Tabela1[[#This Row],[Nowa liczba rowerów]]*15,0) + Tabela1[[#This Row],[Koszt kupionych rowerów]]</f>
        <v>0</v>
      </c>
      <c r="S103"/>
    </row>
    <row r="104" spans="1:19" x14ac:dyDescent="0.25">
      <c r="A104" s="1">
        <v>45029</v>
      </c>
      <c r="B104" s="1" t="s">
        <v>3</v>
      </c>
      <c r="C104" s="4" t="str">
        <f>VLOOKUP(MONTH(Tabela1[[#This Row],[Dzień]]),Tabela3[],2,TRUE)</f>
        <v>Kwiecień</v>
      </c>
      <c r="D104" s="4">
        <f>YEAR(Tabela1[[#This Row],[Dzień]])</f>
        <v>2023</v>
      </c>
      <c r="E104" s="2">
        <f>VLOOKUP(Tabela1[[#This Row],[Pora roku]],TabelaPopyt[],2,FALSE)</f>
        <v>0.5</v>
      </c>
      <c r="F104" s="3">
        <v>10</v>
      </c>
      <c r="G104" s="7">
        <f>IF(AND(WEEKDAY(Tabela1[[#This Row],[Dzień]])&lt;=6,WEEKDAY(Tabela1[[#This Row],[Dzień]])&gt;=2),ROUNDDOWN(Tabela1[[#This Row],[Popyt]]*Tabela1[[#This Row],[Liczba Rowerów]],0)*30,0)</f>
        <v>150</v>
      </c>
      <c r="H104" s="7">
        <f>IF(WEEKDAY(Tabela1[[#This Row],[Dzień]])=1,Tabela1[[#This Row],[Liczba Rowerów]]*15,0)</f>
        <v>0</v>
      </c>
      <c r="I104" s="7">
        <f>Tabela1[[#This Row],[Przychód]]-Tabela1[[#This Row],[Koszt Serwisu]]</f>
        <v>150</v>
      </c>
      <c r="J104" s="7">
        <f>J103+Tabela1[[#This Row],[Przychód]]</f>
        <v>6060</v>
      </c>
      <c r="K104" s="7">
        <f>K103+Tabela1[[#This Row],[Koszt Serwisu]]</f>
        <v>10250</v>
      </c>
      <c r="L104" s="7">
        <f>Tabela1[[#This Row],[Łączny przychód]]-Tabela1[[#This Row],[Łączny Koszt]]</f>
        <v>-4190</v>
      </c>
      <c r="M104" s="7">
        <f>IF(AND(WEEKDAY(Tabela1[[#This Row],[Dzień]])&lt;=6,WEEKDAY(Tabela1[[#This Row],[Dzień]])&gt;=2),ROUNDDOWN(Tabela1[[#This Row],[Popyt]]*Tabela1[[#This Row],[Liczba Rowerów]],0)*E$734,0)</f>
        <v>330</v>
      </c>
      <c r="N104" s="7">
        <f>Tabela1[[#This Row],[Testowany przychód]]-Tabela1[[#This Row],[Koszt Serwisu]]</f>
        <v>330</v>
      </c>
      <c r="O104" s="4">
        <f>IF(P103 &lt;&gt; 0, O103 + 3, O103)</f>
        <v>10</v>
      </c>
      <c r="P104" s="4">
        <f>IF(AND(C104 &lt;&gt; C105,L103&gt;=2400),2400,0)</f>
        <v>0</v>
      </c>
      <c r="Q104" s="7">
        <f>IF(AND(WEEKDAY(Tabela1[[#This Row],[Dzień]])&lt;=6,WEEKDAY(Tabela1[[#This Row],[Dzień]])&gt;=2),ROUNDDOWN(Tabela1[[#This Row],[Popyt]]*Tabela1[[#This Row],[Nowa liczba rowerów]],0)*30,0)</f>
        <v>150</v>
      </c>
      <c r="R104" s="7">
        <f>IF(WEEKDAY(Tabela1[[#This Row],[Dzień]])=1,Tabela1[[#This Row],[Nowa liczba rowerów]]*15,0) + Tabela1[[#This Row],[Koszt kupionych rowerów]]</f>
        <v>0</v>
      </c>
      <c r="S104"/>
    </row>
    <row r="105" spans="1:19" x14ac:dyDescent="0.25">
      <c r="A105" s="1">
        <v>45030</v>
      </c>
      <c r="B105" s="1" t="s">
        <v>3</v>
      </c>
      <c r="C105" s="4" t="str">
        <f>VLOOKUP(MONTH(Tabela1[[#This Row],[Dzień]]),Tabela3[],2,TRUE)</f>
        <v>Kwiecień</v>
      </c>
      <c r="D105" s="4">
        <f>YEAR(Tabela1[[#This Row],[Dzień]])</f>
        <v>2023</v>
      </c>
      <c r="E105" s="2">
        <f>VLOOKUP(Tabela1[[#This Row],[Pora roku]],TabelaPopyt[],2,FALSE)</f>
        <v>0.5</v>
      </c>
      <c r="F105" s="3">
        <v>10</v>
      </c>
      <c r="G105" s="7">
        <f>IF(AND(WEEKDAY(Tabela1[[#This Row],[Dzień]])&lt;=6,WEEKDAY(Tabela1[[#This Row],[Dzień]])&gt;=2),ROUNDDOWN(Tabela1[[#This Row],[Popyt]]*Tabela1[[#This Row],[Liczba Rowerów]],0)*30,0)</f>
        <v>150</v>
      </c>
      <c r="H105" s="7">
        <f>IF(WEEKDAY(Tabela1[[#This Row],[Dzień]])=1,Tabela1[[#This Row],[Liczba Rowerów]]*15,0)</f>
        <v>0</v>
      </c>
      <c r="I105" s="7">
        <f>Tabela1[[#This Row],[Przychód]]-Tabela1[[#This Row],[Koszt Serwisu]]</f>
        <v>150</v>
      </c>
      <c r="J105" s="7">
        <f>J104+Tabela1[[#This Row],[Przychód]]</f>
        <v>6210</v>
      </c>
      <c r="K105" s="7">
        <f>K104+Tabela1[[#This Row],[Koszt Serwisu]]</f>
        <v>10250</v>
      </c>
      <c r="L105" s="7">
        <f>Tabela1[[#This Row],[Łączny przychód]]-Tabela1[[#This Row],[Łączny Koszt]]</f>
        <v>-4040</v>
      </c>
      <c r="M105" s="7">
        <f>IF(AND(WEEKDAY(Tabela1[[#This Row],[Dzień]])&lt;=6,WEEKDAY(Tabela1[[#This Row],[Dzień]])&gt;=2),ROUNDDOWN(Tabela1[[#This Row],[Popyt]]*Tabela1[[#This Row],[Liczba Rowerów]],0)*E$734,0)</f>
        <v>330</v>
      </c>
      <c r="N105" s="7">
        <f>Tabela1[[#This Row],[Testowany przychód]]-Tabela1[[#This Row],[Koszt Serwisu]]</f>
        <v>330</v>
      </c>
      <c r="O105" s="4">
        <f>IF(P104 &lt;&gt; 0, O104 + 3, O104)</f>
        <v>10</v>
      </c>
      <c r="P105" s="4">
        <f>IF(AND(C105 &lt;&gt; C106,L104&gt;=2400),2400,0)</f>
        <v>0</v>
      </c>
      <c r="Q105" s="7">
        <f>IF(AND(WEEKDAY(Tabela1[[#This Row],[Dzień]])&lt;=6,WEEKDAY(Tabela1[[#This Row],[Dzień]])&gt;=2),ROUNDDOWN(Tabela1[[#This Row],[Popyt]]*Tabela1[[#This Row],[Nowa liczba rowerów]],0)*30,0)</f>
        <v>150</v>
      </c>
      <c r="R105" s="7">
        <f>IF(WEEKDAY(Tabela1[[#This Row],[Dzień]])=1,Tabela1[[#This Row],[Nowa liczba rowerów]]*15,0) + Tabela1[[#This Row],[Koszt kupionych rowerów]]</f>
        <v>0</v>
      </c>
      <c r="S105"/>
    </row>
    <row r="106" spans="1:19" x14ac:dyDescent="0.25">
      <c r="A106" s="1">
        <v>45031</v>
      </c>
      <c r="B106" s="1" t="s">
        <v>3</v>
      </c>
      <c r="C106" s="4" t="str">
        <f>VLOOKUP(MONTH(Tabela1[[#This Row],[Dzień]]),Tabela3[],2,TRUE)</f>
        <v>Kwiecień</v>
      </c>
      <c r="D106" s="4">
        <f>YEAR(Tabela1[[#This Row],[Dzień]])</f>
        <v>2023</v>
      </c>
      <c r="E106" s="2">
        <f>VLOOKUP(Tabela1[[#This Row],[Pora roku]],TabelaPopyt[],2,FALSE)</f>
        <v>0.5</v>
      </c>
      <c r="F106" s="3">
        <v>10</v>
      </c>
      <c r="G106" s="7">
        <f>IF(AND(WEEKDAY(Tabela1[[#This Row],[Dzień]])&lt;=6,WEEKDAY(Tabela1[[#This Row],[Dzień]])&gt;=2),ROUNDDOWN(Tabela1[[#This Row],[Popyt]]*Tabela1[[#This Row],[Liczba Rowerów]],0)*30,0)</f>
        <v>0</v>
      </c>
      <c r="H106" s="7">
        <f>IF(WEEKDAY(Tabela1[[#This Row],[Dzień]])=1,Tabela1[[#This Row],[Liczba Rowerów]]*15,0)</f>
        <v>0</v>
      </c>
      <c r="I106" s="7">
        <f>Tabela1[[#This Row],[Przychód]]-Tabela1[[#This Row],[Koszt Serwisu]]</f>
        <v>0</v>
      </c>
      <c r="J106" s="7">
        <f>J105+Tabela1[[#This Row],[Przychód]]</f>
        <v>6210</v>
      </c>
      <c r="K106" s="7">
        <f>K105+Tabela1[[#This Row],[Koszt Serwisu]]</f>
        <v>10250</v>
      </c>
      <c r="L106" s="7">
        <f>Tabela1[[#This Row],[Łączny przychód]]-Tabela1[[#This Row],[Łączny Koszt]]</f>
        <v>-4040</v>
      </c>
      <c r="M106" s="7">
        <f>IF(AND(WEEKDAY(Tabela1[[#This Row],[Dzień]])&lt;=6,WEEKDAY(Tabela1[[#This Row],[Dzień]])&gt;=2),ROUNDDOWN(Tabela1[[#This Row],[Popyt]]*Tabela1[[#This Row],[Liczba Rowerów]],0)*E$734,0)</f>
        <v>0</v>
      </c>
      <c r="N106" s="7">
        <f>Tabela1[[#This Row],[Testowany przychód]]-Tabela1[[#This Row],[Koszt Serwisu]]</f>
        <v>0</v>
      </c>
      <c r="O106" s="4">
        <f>IF(P105 &lt;&gt; 0, O105 + 3, O105)</f>
        <v>10</v>
      </c>
      <c r="P106" s="4">
        <f>IF(AND(C106 &lt;&gt; C107,L105&gt;=2400),2400,0)</f>
        <v>0</v>
      </c>
      <c r="Q106" s="7">
        <f>IF(AND(WEEKDAY(Tabela1[[#This Row],[Dzień]])&lt;=6,WEEKDAY(Tabela1[[#This Row],[Dzień]])&gt;=2),ROUNDDOWN(Tabela1[[#This Row],[Popyt]]*Tabela1[[#This Row],[Nowa liczba rowerów]],0)*30,0)</f>
        <v>0</v>
      </c>
      <c r="R106" s="7">
        <f>IF(WEEKDAY(Tabela1[[#This Row],[Dzień]])=1,Tabela1[[#This Row],[Nowa liczba rowerów]]*15,0) + Tabela1[[#This Row],[Koszt kupionych rowerów]]</f>
        <v>0</v>
      </c>
      <c r="S106"/>
    </row>
    <row r="107" spans="1:19" x14ac:dyDescent="0.25">
      <c r="A107" s="1">
        <v>45032</v>
      </c>
      <c r="B107" s="1" t="s">
        <v>3</v>
      </c>
      <c r="C107" s="4" t="str">
        <f>VLOOKUP(MONTH(Tabela1[[#This Row],[Dzień]]),Tabela3[],2,TRUE)</f>
        <v>Kwiecień</v>
      </c>
      <c r="D107" s="4">
        <f>YEAR(Tabela1[[#This Row],[Dzień]])</f>
        <v>2023</v>
      </c>
      <c r="E107" s="2">
        <f>VLOOKUP(Tabela1[[#This Row],[Pora roku]],TabelaPopyt[],2,FALSE)</f>
        <v>0.5</v>
      </c>
      <c r="F107" s="3">
        <v>10</v>
      </c>
      <c r="G107" s="7">
        <f>IF(AND(WEEKDAY(Tabela1[[#This Row],[Dzień]])&lt;=6,WEEKDAY(Tabela1[[#This Row],[Dzień]])&gt;=2),ROUNDDOWN(Tabela1[[#This Row],[Popyt]]*Tabela1[[#This Row],[Liczba Rowerów]],0)*30,0)</f>
        <v>0</v>
      </c>
      <c r="H107" s="7">
        <f>IF(WEEKDAY(Tabela1[[#This Row],[Dzień]])=1,Tabela1[[#This Row],[Liczba Rowerów]]*15,0)</f>
        <v>150</v>
      </c>
      <c r="I107" s="7">
        <f>Tabela1[[#This Row],[Przychód]]-Tabela1[[#This Row],[Koszt Serwisu]]</f>
        <v>-150</v>
      </c>
      <c r="J107" s="7">
        <f>J106+Tabela1[[#This Row],[Przychód]]</f>
        <v>6210</v>
      </c>
      <c r="K107" s="7">
        <f>K106+Tabela1[[#This Row],[Koszt Serwisu]]</f>
        <v>10400</v>
      </c>
      <c r="L107" s="7">
        <f>Tabela1[[#This Row],[Łączny przychód]]-Tabela1[[#This Row],[Łączny Koszt]]</f>
        <v>-4190</v>
      </c>
      <c r="M107" s="7">
        <f>IF(AND(WEEKDAY(Tabela1[[#This Row],[Dzień]])&lt;=6,WEEKDAY(Tabela1[[#This Row],[Dzień]])&gt;=2),ROUNDDOWN(Tabela1[[#This Row],[Popyt]]*Tabela1[[#This Row],[Liczba Rowerów]],0)*E$734,0)</f>
        <v>0</v>
      </c>
      <c r="N107" s="7">
        <f>Tabela1[[#This Row],[Testowany przychód]]-Tabela1[[#This Row],[Koszt Serwisu]]</f>
        <v>-150</v>
      </c>
      <c r="O107" s="4">
        <f>IF(P106 &lt;&gt; 0, O106 + 3, O106)</f>
        <v>10</v>
      </c>
      <c r="P107" s="4">
        <f>IF(AND(C107 &lt;&gt; C108,L106&gt;=2400),2400,0)</f>
        <v>0</v>
      </c>
      <c r="Q107" s="7">
        <f>IF(AND(WEEKDAY(Tabela1[[#This Row],[Dzień]])&lt;=6,WEEKDAY(Tabela1[[#This Row],[Dzień]])&gt;=2),ROUNDDOWN(Tabela1[[#This Row],[Popyt]]*Tabela1[[#This Row],[Nowa liczba rowerów]],0)*30,0)</f>
        <v>0</v>
      </c>
      <c r="R107" s="7">
        <f>IF(WEEKDAY(Tabela1[[#This Row],[Dzień]])=1,Tabela1[[#This Row],[Nowa liczba rowerów]]*15,0) + Tabela1[[#This Row],[Koszt kupionych rowerów]]</f>
        <v>150</v>
      </c>
      <c r="S107"/>
    </row>
    <row r="108" spans="1:19" x14ac:dyDescent="0.25">
      <c r="A108" s="1">
        <v>45033</v>
      </c>
      <c r="B108" s="1" t="s">
        <v>3</v>
      </c>
      <c r="C108" s="4" t="str">
        <f>VLOOKUP(MONTH(Tabela1[[#This Row],[Dzień]]),Tabela3[],2,TRUE)</f>
        <v>Kwiecień</v>
      </c>
      <c r="D108" s="4">
        <f>YEAR(Tabela1[[#This Row],[Dzień]])</f>
        <v>2023</v>
      </c>
      <c r="E108" s="2">
        <f>VLOOKUP(Tabela1[[#This Row],[Pora roku]],TabelaPopyt[],2,FALSE)</f>
        <v>0.5</v>
      </c>
      <c r="F108" s="3">
        <v>10</v>
      </c>
      <c r="G108" s="7">
        <f>IF(AND(WEEKDAY(Tabela1[[#This Row],[Dzień]])&lt;=6,WEEKDAY(Tabela1[[#This Row],[Dzień]])&gt;=2),ROUNDDOWN(Tabela1[[#This Row],[Popyt]]*Tabela1[[#This Row],[Liczba Rowerów]],0)*30,0)</f>
        <v>150</v>
      </c>
      <c r="H108" s="7">
        <f>IF(WEEKDAY(Tabela1[[#This Row],[Dzień]])=1,Tabela1[[#This Row],[Liczba Rowerów]]*15,0)</f>
        <v>0</v>
      </c>
      <c r="I108" s="7">
        <f>Tabela1[[#This Row],[Przychód]]-Tabela1[[#This Row],[Koszt Serwisu]]</f>
        <v>150</v>
      </c>
      <c r="J108" s="7">
        <f>J107+Tabela1[[#This Row],[Przychód]]</f>
        <v>6360</v>
      </c>
      <c r="K108" s="7">
        <f>K107+Tabela1[[#This Row],[Koszt Serwisu]]</f>
        <v>10400</v>
      </c>
      <c r="L108" s="7">
        <f>Tabela1[[#This Row],[Łączny przychód]]-Tabela1[[#This Row],[Łączny Koszt]]</f>
        <v>-4040</v>
      </c>
      <c r="M108" s="7">
        <f>IF(AND(WEEKDAY(Tabela1[[#This Row],[Dzień]])&lt;=6,WEEKDAY(Tabela1[[#This Row],[Dzień]])&gt;=2),ROUNDDOWN(Tabela1[[#This Row],[Popyt]]*Tabela1[[#This Row],[Liczba Rowerów]],0)*E$734,0)</f>
        <v>330</v>
      </c>
      <c r="N108" s="7">
        <f>Tabela1[[#This Row],[Testowany przychód]]-Tabela1[[#This Row],[Koszt Serwisu]]</f>
        <v>330</v>
      </c>
      <c r="O108" s="4">
        <f>IF(P107 &lt;&gt; 0, O107 + 3, O107)</f>
        <v>10</v>
      </c>
      <c r="P108" s="4">
        <f>IF(AND(C108 &lt;&gt; C109,L107&gt;=2400),2400,0)</f>
        <v>0</v>
      </c>
      <c r="Q108" s="7">
        <f>IF(AND(WEEKDAY(Tabela1[[#This Row],[Dzień]])&lt;=6,WEEKDAY(Tabela1[[#This Row],[Dzień]])&gt;=2),ROUNDDOWN(Tabela1[[#This Row],[Popyt]]*Tabela1[[#This Row],[Nowa liczba rowerów]],0)*30,0)</f>
        <v>150</v>
      </c>
      <c r="R108" s="7">
        <f>IF(WEEKDAY(Tabela1[[#This Row],[Dzień]])=1,Tabela1[[#This Row],[Nowa liczba rowerów]]*15,0) + Tabela1[[#This Row],[Koszt kupionych rowerów]]</f>
        <v>0</v>
      </c>
      <c r="S108"/>
    </row>
    <row r="109" spans="1:19" x14ac:dyDescent="0.25">
      <c r="A109" s="1">
        <v>45034</v>
      </c>
      <c r="B109" s="1" t="s">
        <v>3</v>
      </c>
      <c r="C109" s="4" t="str">
        <f>VLOOKUP(MONTH(Tabela1[[#This Row],[Dzień]]),Tabela3[],2,TRUE)</f>
        <v>Kwiecień</v>
      </c>
      <c r="D109" s="4">
        <f>YEAR(Tabela1[[#This Row],[Dzień]])</f>
        <v>2023</v>
      </c>
      <c r="E109" s="2">
        <f>VLOOKUP(Tabela1[[#This Row],[Pora roku]],TabelaPopyt[],2,FALSE)</f>
        <v>0.5</v>
      </c>
      <c r="F109" s="3">
        <v>10</v>
      </c>
      <c r="G109" s="7">
        <f>IF(AND(WEEKDAY(Tabela1[[#This Row],[Dzień]])&lt;=6,WEEKDAY(Tabela1[[#This Row],[Dzień]])&gt;=2),ROUNDDOWN(Tabela1[[#This Row],[Popyt]]*Tabela1[[#This Row],[Liczba Rowerów]],0)*30,0)</f>
        <v>150</v>
      </c>
      <c r="H109" s="7">
        <f>IF(WEEKDAY(Tabela1[[#This Row],[Dzień]])=1,Tabela1[[#This Row],[Liczba Rowerów]]*15,0)</f>
        <v>0</v>
      </c>
      <c r="I109" s="7">
        <f>Tabela1[[#This Row],[Przychód]]-Tabela1[[#This Row],[Koszt Serwisu]]</f>
        <v>150</v>
      </c>
      <c r="J109" s="7">
        <f>J108+Tabela1[[#This Row],[Przychód]]</f>
        <v>6510</v>
      </c>
      <c r="K109" s="7">
        <f>K108+Tabela1[[#This Row],[Koszt Serwisu]]</f>
        <v>10400</v>
      </c>
      <c r="L109" s="7">
        <f>Tabela1[[#This Row],[Łączny przychód]]-Tabela1[[#This Row],[Łączny Koszt]]</f>
        <v>-3890</v>
      </c>
      <c r="M109" s="7">
        <f>IF(AND(WEEKDAY(Tabela1[[#This Row],[Dzień]])&lt;=6,WEEKDAY(Tabela1[[#This Row],[Dzień]])&gt;=2),ROUNDDOWN(Tabela1[[#This Row],[Popyt]]*Tabela1[[#This Row],[Liczba Rowerów]],0)*E$734,0)</f>
        <v>330</v>
      </c>
      <c r="N109" s="7">
        <f>Tabela1[[#This Row],[Testowany przychód]]-Tabela1[[#This Row],[Koszt Serwisu]]</f>
        <v>330</v>
      </c>
      <c r="O109" s="4">
        <f>IF(P108 &lt;&gt; 0, O108 + 3, O108)</f>
        <v>10</v>
      </c>
      <c r="P109" s="4">
        <f>IF(AND(C109 &lt;&gt; C110,L108&gt;=2400),2400,0)</f>
        <v>0</v>
      </c>
      <c r="Q109" s="7">
        <f>IF(AND(WEEKDAY(Tabela1[[#This Row],[Dzień]])&lt;=6,WEEKDAY(Tabela1[[#This Row],[Dzień]])&gt;=2),ROUNDDOWN(Tabela1[[#This Row],[Popyt]]*Tabela1[[#This Row],[Nowa liczba rowerów]],0)*30,0)</f>
        <v>150</v>
      </c>
      <c r="R109" s="7">
        <f>IF(WEEKDAY(Tabela1[[#This Row],[Dzień]])=1,Tabela1[[#This Row],[Nowa liczba rowerów]]*15,0) + Tabela1[[#This Row],[Koszt kupionych rowerów]]</f>
        <v>0</v>
      </c>
      <c r="S109"/>
    </row>
    <row r="110" spans="1:19" x14ac:dyDescent="0.25">
      <c r="A110" s="1">
        <v>45035</v>
      </c>
      <c r="B110" s="1" t="s">
        <v>3</v>
      </c>
      <c r="C110" s="4" t="str">
        <f>VLOOKUP(MONTH(Tabela1[[#This Row],[Dzień]]),Tabela3[],2,TRUE)</f>
        <v>Kwiecień</v>
      </c>
      <c r="D110" s="4">
        <f>YEAR(Tabela1[[#This Row],[Dzień]])</f>
        <v>2023</v>
      </c>
      <c r="E110" s="2">
        <f>VLOOKUP(Tabela1[[#This Row],[Pora roku]],TabelaPopyt[],2,FALSE)</f>
        <v>0.5</v>
      </c>
      <c r="F110" s="3">
        <v>10</v>
      </c>
      <c r="G110" s="7">
        <f>IF(AND(WEEKDAY(Tabela1[[#This Row],[Dzień]])&lt;=6,WEEKDAY(Tabela1[[#This Row],[Dzień]])&gt;=2),ROUNDDOWN(Tabela1[[#This Row],[Popyt]]*Tabela1[[#This Row],[Liczba Rowerów]],0)*30,0)</f>
        <v>150</v>
      </c>
      <c r="H110" s="7">
        <f>IF(WEEKDAY(Tabela1[[#This Row],[Dzień]])=1,Tabela1[[#This Row],[Liczba Rowerów]]*15,0)</f>
        <v>0</v>
      </c>
      <c r="I110" s="7">
        <f>Tabela1[[#This Row],[Przychód]]-Tabela1[[#This Row],[Koszt Serwisu]]</f>
        <v>150</v>
      </c>
      <c r="J110" s="7">
        <f>J109+Tabela1[[#This Row],[Przychód]]</f>
        <v>6660</v>
      </c>
      <c r="K110" s="7">
        <f>K109+Tabela1[[#This Row],[Koszt Serwisu]]</f>
        <v>10400</v>
      </c>
      <c r="L110" s="7">
        <f>Tabela1[[#This Row],[Łączny przychód]]-Tabela1[[#This Row],[Łączny Koszt]]</f>
        <v>-3740</v>
      </c>
      <c r="M110" s="7">
        <f>IF(AND(WEEKDAY(Tabela1[[#This Row],[Dzień]])&lt;=6,WEEKDAY(Tabela1[[#This Row],[Dzień]])&gt;=2),ROUNDDOWN(Tabela1[[#This Row],[Popyt]]*Tabela1[[#This Row],[Liczba Rowerów]],0)*E$734,0)</f>
        <v>330</v>
      </c>
      <c r="N110" s="7">
        <f>Tabela1[[#This Row],[Testowany przychód]]-Tabela1[[#This Row],[Koszt Serwisu]]</f>
        <v>330</v>
      </c>
      <c r="O110" s="4">
        <f>IF(P109 &lt;&gt; 0, O109 + 3, O109)</f>
        <v>10</v>
      </c>
      <c r="P110" s="4">
        <f>IF(AND(C110 &lt;&gt; C111,L109&gt;=2400),2400,0)</f>
        <v>0</v>
      </c>
      <c r="Q110" s="7">
        <f>IF(AND(WEEKDAY(Tabela1[[#This Row],[Dzień]])&lt;=6,WEEKDAY(Tabela1[[#This Row],[Dzień]])&gt;=2),ROUNDDOWN(Tabela1[[#This Row],[Popyt]]*Tabela1[[#This Row],[Nowa liczba rowerów]],0)*30,0)</f>
        <v>150</v>
      </c>
      <c r="R110" s="7">
        <f>IF(WEEKDAY(Tabela1[[#This Row],[Dzień]])=1,Tabela1[[#This Row],[Nowa liczba rowerów]]*15,0) + Tabela1[[#This Row],[Koszt kupionych rowerów]]</f>
        <v>0</v>
      </c>
      <c r="S110"/>
    </row>
    <row r="111" spans="1:19" x14ac:dyDescent="0.25">
      <c r="A111" s="1">
        <v>45036</v>
      </c>
      <c r="B111" s="1" t="s">
        <v>3</v>
      </c>
      <c r="C111" s="4" t="str">
        <f>VLOOKUP(MONTH(Tabela1[[#This Row],[Dzień]]),Tabela3[],2,TRUE)</f>
        <v>Kwiecień</v>
      </c>
      <c r="D111" s="4">
        <f>YEAR(Tabela1[[#This Row],[Dzień]])</f>
        <v>2023</v>
      </c>
      <c r="E111" s="2">
        <f>VLOOKUP(Tabela1[[#This Row],[Pora roku]],TabelaPopyt[],2,FALSE)</f>
        <v>0.5</v>
      </c>
      <c r="F111" s="3">
        <v>10</v>
      </c>
      <c r="G111" s="7">
        <f>IF(AND(WEEKDAY(Tabela1[[#This Row],[Dzień]])&lt;=6,WEEKDAY(Tabela1[[#This Row],[Dzień]])&gt;=2),ROUNDDOWN(Tabela1[[#This Row],[Popyt]]*Tabela1[[#This Row],[Liczba Rowerów]],0)*30,0)</f>
        <v>150</v>
      </c>
      <c r="H111" s="7">
        <f>IF(WEEKDAY(Tabela1[[#This Row],[Dzień]])=1,Tabela1[[#This Row],[Liczba Rowerów]]*15,0)</f>
        <v>0</v>
      </c>
      <c r="I111" s="7">
        <f>Tabela1[[#This Row],[Przychód]]-Tabela1[[#This Row],[Koszt Serwisu]]</f>
        <v>150</v>
      </c>
      <c r="J111" s="7">
        <f>J110+Tabela1[[#This Row],[Przychód]]</f>
        <v>6810</v>
      </c>
      <c r="K111" s="7">
        <f>K110+Tabela1[[#This Row],[Koszt Serwisu]]</f>
        <v>10400</v>
      </c>
      <c r="L111" s="7">
        <f>Tabela1[[#This Row],[Łączny przychód]]-Tabela1[[#This Row],[Łączny Koszt]]</f>
        <v>-3590</v>
      </c>
      <c r="M111" s="7">
        <f>IF(AND(WEEKDAY(Tabela1[[#This Row],[Dzień]])&lt;=6,WEEKDAY(Tabela1[[#This Row],[Dzień]])&gt;=2),ROUNDDOWN(Tabela1[[#This Row],[Popyt]]*Tabela1[[#This Row],[Liczba Rowerów]],0)*E$734,0)</f>
        <v>330</v>
      </c>
      <c r="N111" s="7">
        <f>Tabela1[[#This Row],[Testowany przychód]]-Tabela1[[#This Row],[Koszt Serwisu]]</f>
        <v>330</v>
      </c>
      <c r="O111" s="4">
        <f>IF(P110 &lt;&gt; 0, O110 + 3, O110)</f>
        <v>10</v>
      </c>
      <c r="P111" s="4">
        <f>IF(AND(C111 &lt;&gt; C112,L110&gt;=2400),2400,0)</f>
        <v>0</v>
      </c>
      <c r="Q111" s="7">
        <f>IF(AND(WEEKDAY(Tabela1[[#This Row],[Dzień]])&lt;=6,WEEKDAY(Tabela1[[#This Row],[Dzień]])&gt;=2),ROUNDDOWN(Tabela1[[#This Row],[Popyt]]*Tabela1[[#This Row],[Nowa liczba rowerów]],0)*30,0)</f>
        <v>150</v>
      </c>
      <c r="R111" s="7">
        <f>IF(WEEKDAY(Tabela1[[#This Row],[Dzień]])=1,Tabela1[[#This Row],[Nowa liczba rowerów]]*15,0) + Tabela1[[#This Row],[Koszt kupionych rowerów]]</f>
        <v>0</v>
      </c>
      <c r="S111"/>
    </row>
    <row r="112" spans="1:19" x14ac:dyDescent="0.25">
      <c r="A112" s="1">
        <v>45037</v>
      </c>
      <c r="B112" s="1" t="s">
        <v>3</v>
      </c>
      <c r="C112" s="4" t="str">
        <f>VLOOKUP(MONTH(Tabela1[[#This Row],[Dzień]]),Tabela3[],2,TRUE)</f>
        <v>Kwiecień</v>
      </c>
      <c r="D112" s="4">
        <f>YEAR(Tabela1[[#This Row],[Dzień]])</f>
        <v>2023</v>
      </c>
      <c r="E112" s="2">
        <f>VLOOKUP(Tabela1[[#This Row],[Pora roku]],TabelaPopyt[],2,FALSE)</f>
        <v>0.5</v>
      </c>
      <c r="F112" s="3">
        <v>10</v>
      </c>
      <c r="G112" s="7">
        <f>IF(AND(WEEKDAY(Tabela1[[#This Row],[Dzień]])&lt;=6,WEEKDAY(Tabela1[[#This Row],[Dzień]])&gt;=2),ROUNDDOWN(Tabela1[[#This Row],[Popyt]]*Tabela1[[#This Row],[Liczba Rowerów]],0)*30,0)</f>
        <v>150</v>
      </c>
      <c r="H112" s="7">
        <f>IF(WEEKDAY(Tabela1[[#This Row],[Dzień]])=1,Tabela1[[#This Row],[Liczba Rowerów]]*15,0)</f>
        <v>0</v>
      </c>
      <c r="I112" s="7">
        <f>Tabela1[[#This Row],[Przychód]]-Tabela1[[#This Row],[Koszt Serwisu]]</f>
        <v>150</v>
      </c>
      <c r="J112" s="7">
        <f>J111+Tabela1[[#This Row],[Przychód]]</f>
        <v>6960</v>
      </c>
      <c r="K112" s="7">
        <f>K111+Tabela1[[#This Row],[Koszt Serwisu]]</f>
        <v>10400</v>
      </c>
      <c r="L112" s="7">
        <f>Tabela1[[#This Row],[Łączny przychód]]-Tabela1[[#This Row],[Łączny Koszt]]</f>
        <v>-3440</v>
      </c>
      <c r="M112" s="7">
        <f>IF(AND(WEEKDAY(Tabela1[[#This Row],[Dzień]])&lt;=6,WEEKDAY(Tabela1[[#This Row],[Dzień]])&gt;=2),ROUNDDOWN(Tabela1[[#This Row],[Popyt]]*Tabela1[[#This Row],[Liczba Rowerów]],0)*E$734,0)</f>
        <v>330</v>
      </c>
      <c r="N112" s="7">
        <f>Tabela1[[#This Row],[Testowany przychód]]-Tabela1[[#This Row],[Koszt Serwisu]]</f>
        <v>330</v>
      </c>
      <c r="O112" s="4">
        <f>IF(P111 &lt;&gt; 0, O111 + 3, O111)</f>
        <v>10</v>
      </c>
      <c r="P112" s="4">
        <f>IF(AND(C112 &lt;&gt; C113,L111&gt;=2400),2400,0)</f>
        <v>0</v>
      </c>
      <c r="Q112" s="7">
        <f>IF(AND(WEEKDAY(Tabela1[[#This Row],[Dzień]])&lt;=6,WEEKDAY(Tabela1[[#This Row],[Dzień]])&gt;=2),ROUNDDOWN(Tabela1[[#This Row],[Popyt]]*Tabela1[[#This Row],[Nowa liczba rowerów]],0)*30,0)</f>
        <v>150</v>
      </c>
      <c r="R112" s="7">
        <f>IF(WEEKDAY(Tabela1[[#This Row],[Dzień]])=1,Tabela1[[#This Row],[Nowa liczba rowerów]]*15,0) + Tabela1[[#This Row],[Koszt kupionych rowerów]]</f>
        <v>0</v>
      </c>
      <c r="S112"/>
    </row>
    <row r="113" spans="1:19" x14ac:dyDescent="0.25">
      <c r="A113" s="1">
        <v>45038</v>
      </c>
      <c r="B113" s="1" t="s">
        <v>3</v>
      </c>
      <c r="C113" s="4" t="str">
        <f>VLOOKUP(MONTH(Tabela1[[#This Row],[Dzień]]),Tabela3[],2,TRUE)</f>
        <v>Kwiecień</v>
      </c>
      <c r="D113" s="4">
        <f>YEAR(Tabela1[[#This Row],[Dzień]])</f>
        <v>2023</v>
      </c>
      <c r="E113" s="2">
        <f>VLOOKUP(Tabela1[[#This Row],[Pora roku]],TabelaPopyt[],2,FALSE)</f>
        <v>0.5</v>
      </c>
      <c r="F113" s="3">
        <v>10</v>
      </c>
      <c r="G113" s="7">
        <f>IF(AND(WEEKDAY(Tabela1[[#This Row],[Dzień]])&lt;=6,WEEKDAY(Tabela1[[#This Row],[Dzień]])&gt;=2),ROUNDDOWN(Tabela1[[#This Row],[Popyt]]*Tabela1[[#This Row],[Liczba Rowerów]],0)*30,0)</f>
        <v>0</v>
      </c>
      <c r="H113" s="7">
        <f>IF(WEEKDAY(Tabela1[[#This Row],[Dzień]])=1,Tabela1[[#This Row],[Liczba Rowerów]]*15,0)</f>
        <v>0</v>
      </c>
      <c r="I113" s="7">
        <f>Tabela1[[#This Row],[Przychód]]-Tabela1[[#This Row],[Koszt Serwisu]]</f>
        <v>0</v>
      </c>
      <c r="J113" s="7">
        <f>J112+Tabela1[[#This Row],[Przychód]]</f>
        <v>6960</v>
      </c>
      <c r="K113" s="7">
        <f>K112+Tabela1[[#This Row],[Koszt Serwisu]]</f>
        <v>10400</v>
      </c>
      <c r="L113" s="7">
        <f>Tabela1[[#This Row],[Łączny przychód]]-Tabela1[[#This Row],[Łączny Koszt]]</f>
        <v>-3440</v>
      </c>
      <c r="M113" s="7">
        <f>IF(AND(WEEKDAY(Tabela1[[#This Row],[Dzień]])&lt;=6,WEEKDAY(Tabela1[[#This Row],[Dzień]])&gt;=2),ROUNDDOWN(Tabela1[[#This Row],[Popyt]]*Tabela1[[#This Row],[Liczba Rowerów]],0)*E$734,0)</f>
        <v>0</v>
      </c>
      <c r="N113" s="7">
        <f>Tabela1[[#This Row],[Testowany przychód]]-Tabela1[[#This Row],[Koszt Serwisu]]</f>
        <v>0</v>
      </c>
      <c r="O113" s="4">
        <f>IF(P112 &lt;&gt; 0, O112 + 3, O112)</f>
        <v>10</v>
      </c>
      <c r="P113" s="4">
        <f>IF(AND(C113 &lt;&gt; C114,L112&gt;=2400),2400,0)</f>
        <v>0</v>
      </c>
      <c r="Q113" s="7">
        <f>IF(AND(WEEKDAY(Tabela1[[#This Row],[Dzień]])&lt;=6,WEEKDAY(Tabela1[[#This Row],[Dzień]])&gt;=2),ROUNDDOWN(Tabela1[[#This Row],[Popyt]]*Tabela1[[#This Row],[Nowa liczba rowerów]],0)*30,0)</f>
        <v>0</v>
      </c>
      <c r="R113" s="7">
        <f>IF(WEEKDAY(Tabela1[[#This Row],[Dzień]])=1,Tabela1[[#This Row],[Nowa liczba rowerów]]*15,0) + Tabela1[[#This Row],[Koszt kupionych rowerów]]</f>
        <v>0</v>
      </c>
      <c r="S113"/>
    </row>
    <row r="114" spans="1:19" x14ac:dyDescent="0.25">
      <c r="A114" s="1">
        <v>45039</v>
      </c>
      <c r="B114" s="1" t="s">
        <v>3</v>
      </c>
      <c r="C114" s="4" t="str">
        <f>VLOOKUP(MONTH(Tabela1[[#This Row],[Dzień]]),Tabela3[],2,TRUE)</f>
        <v>Kwiecień</v>
      </c>
      <c r="D114" s="4">
        <f>YEAR(Tabela1[[#This Row],[Dzień]])</f>
        <v>2023</v>
      </c>
      <c r="E114" s="2">
        <f>VLOOKUP(Tabela1[[#This Row],[Pora roku]],TabelaPopyt[],2,FALSE)</f>
        <v>0.5</v>
      </c>
      <c r="F114" s="3">
        <v>10</v>
      </c>
      <c r="G114" s="7">
        <f>IF(AND(WEEKDAY(Tabela1[[#This Row],[Dzień]])&lt;=6,WEEKDAY(Tabela1[[#This Row],[Dzień]])&gt;=2),ROUNDDOWN(Tabela1[[#This Row],[Popyt]]*Tabela1[[#This Row],[Liczba Rowerów]],0)*30,0)</f>
        <v>0</v>
      </c>
      <c r="H114" s="7">
        <f>IF(WEEKDAY(Tabela1[[#This Row],[Dzień]])=1,Tabela1[[#This Row],[Liczba Rowerów]]*15,0)</f>
        <v>150</v>
      </c>
      <c r="I114" s="7">
        <f>Tabela1[[#This Row],[Przychód]]-Tabela1[[#This Row],[Koszt Serwisu]]</f>
        <v>-150</v>
      </c>
      <c r="J114" s="7">
        <f>J113+Tabela1[[#This Row],[Przychód]]</f>
        <v>6960</v>
      </c>
      <c r="K114" s="7">
        <f>K113+Tabela1[[#This Row],[Koszt Serwisu]]</f>
        <v>10550</v>
      </c>
      <c r="L114" s="7">
        <f>Tabela1[[#This Row],[Łączny przychód]]-Tabela1[[#This Row],[Łączny Koszt]]</f>
        <v>-3590</v>
      </c>
      <c r="M114" s="7">
        <f>IF(AND(WEEKDAY(Tabela1[[#This Row],[Dzień]])&lt;=6,WEEKDAY(Tabela1[[#This Row],[Dzień]])&gt;=2),ROUNDDOWN(Tabela1[[#This Row],[Popyt]]*Tabela1[[#This Row],[Liczba Rowerów]],0)*E$734,0)</f>
        <v>0</v>
      </c>
      <c r="N114" s="7">
        <f>Tabela1[[#This Row],[Testowany przychód]]-Tabela1[[#This Row],[Koszt Serwisu]]</f>
        <v>-150</v>
      </c>
      <c r="O114" s="4">
        <f>IF(P113 &lt;&gt; 0, O113 + 3, O113)</f>
        <v>10</v>
      </c>
      <c r="P114" s="4">
        <f>IF(AND(C114 &lt;&gt; C115,L113&gt;=2400),2400,0)</f>
        <v>0</v>
      </c>
      <c r="Q114" s="7">
        <f>IF(AND(WEEKDAY(Tabela1[[#This Row],[Dzień]])&lt;=6,WEEKDAY(Tabela1[[#This Row],[Dzień]])&gt;=2),ROUNDDOWN(Tabela1[[#This Row],[Popyt]]*Tabela1[[#This Row],[Nowa liczba rowerów]],0)*30,0)</f>
        <v>0</v>
      </c>
      <c r="R114" s="7">
        <f>IF(WEEKDAY(Tabela1[[#This Row],[Dzień]])=1,Tabela1[[#This Row],[Nowa liczba rowerów]]*15,0) + Tabela1[[#This Row],[Koszt kupionych rowerów]]</f>
        <v>150</v>
      </c>
      <c r="S114"/>
    </row>
    <row r="115" spans="1:19" x14ac:dyDescent="0.25">
      <c r="A115" s="1">
        <v>45040</v>
      </c>
      <c r="B115" s="1" t="s">
        <v>3</v>
      </c>
      <c r="C115" s="4" t="str">
        <f>VLOOKUP(MONTH(Tabela1[[#This Row],[Dzień]]),Tabela3[],2,TRUE)</f>
        <v>Kwiecień</v>
      </c>
      <c r="D115" s="4">
        <f>YEAR(Tabela1[[#This Row],[Dzień]])</f>
        <v>2023</v>
      </c>
      <c r="E115" s="2">
        <f>VLOOKUP(Tabela1[[#This Row],[Pora roku]],TabelaPopyt[],2,FALSE)</f>
        <v>0.5</v>
      </c>
      <c r="F115" s="3">
        <v>10</v>
      </c>
      <c r="G115" s="7">
        <f>IF(AND(WEEKDAY(Tabela1[[#This Row],[Dzień]])&lt;=6,WEEKDAY(Tabela1[[#This Row],[Dzień]])&gt;=2),ROUNDDOWN(Tabela1[[#This Row],[Popyt]]*Tabela1[[#This Row],[Liczba Rowerów]],0)*30,0)</f>
        <v>150</v>
      </c>
      <c r="H115" s="7">
        <f>IF(WEEKDAY(Tabela1[[#This Row],[Dzień]])=1,Tabela1[[#This Row],[Liczba Rowerów]]*15,0)</f>
        <v>0</v>
      </c>
      <c r="I115" s="7">
        <f>Tabela1[[#This Row],[Przychód]]-Tabela1[[#This Row],[Koszt Serwisu]]</f>
        <v>150</v>
      </c>
      <c r="J115" s="7">
        <f>J114+Tabela1[[#This Row],[Przychód]]</f>
        <v>7110</v>
      </c>
      <c r="K115" s="7">
        <f>K114+Tabela1[[#This Row],[Koszt Serwisu]]</f>
        <v>10550</v>
      </c>
      <c r="L115" s="7">
        <f>Tabela1[[#This Row],[Łączny przychód]]-Tabela1[[#This Row],[Łączny Koszt]]</f>
        <v>-3440</v>
      </c>
      <c r="M115" s="7">
        <f>IF(AND(WEEKDAY(Tabela1[[#This Row],[Dzień]])&lt;=6,WEEKDAY(Tabela1[[#This Row],[Dzień]])&gt;=2),ROUNDDOWN(Tabela1[[#This Row],[Popyt]]*Tabela1[[#This Row],[Liczba Rowerów]],0)*E$734,0)</f>
        <v>330</v>
      </c>
      <c r="N115" s="7">
        <f>Tabela1[[#This Row],[Testowany przychód]]-Tabela1[[#This Row],[Koszt Serwisu]]</f>
        <v>330</v>
      </c>
      <c r="O115" s="4">
        <f>IF(P114 &lt;&gt; 0, O114 + 3, O114)</f>
        <v>10</v>
      </c>
      <c r="P115" s="4">
        <f>IF(AND(C115 &lt;&gt; C116,L114&gt;=2400),2400,0)</f>
        <v>0</v>
      </c>
      <c r="Q115" s="7">
        <f>IF(AND(WEEKDAY(Tabela1[[#This Row],[Dzień]])&lt;=6,WEEKDAY(Tabela1[[#This Row],[Dzień]])&gt;=2),ROUNDDOWN(Tabela1[[#This Row],[Popyt]]*Tabela1[[#This Row],[Nowa liczba rowerów]],0)*30,0)</f>
        <v>150</v>
      </c>
      <c r="R115" s="7">
        <f>IF(WEEKDAY(Tabela1[[#This Row],[Dzień]])=1,Tabela1[[#This Row],[Nowa liczba rowerów]]*15,0) + Tabela1[[#This Row],[Koszt kupionych rowerów]]</f>
        <v>0</v>
      </c>
      <c r="S115"/>
    </row>
    <row r="116" spans="1:19" x14ac:dyDescent="0.25">
      <c r="A116" s="1">
        <v>45041</v>
      </c>
      <c r="B116" s="1" t="s">
        <v>3</v>
      </c>
      <c r="C116" s="4" t="str">
        <f>VLOOKUP(MONTH(Tabela1[[#This Row],[Dzień]]),Tabela3[],2,TRUE)</f>
        <v>Kwiecień</v>
      </c>
      <c r="D116" s="4">
        <f>YEAR(Tabela1[[#This Row],[Dzień]])</f>
        <v>2023</v>
      </c>
      <c r="E116" s="2">
        <f>VLOOKUP(Tabela1[[#This Row],[Pora roku]],TabelaPopyt[],2,FALSE)</f>
        <v>0.5</v>
      </c>
      <c r="F116" s="3">
        <v>10</v>
      </c>
      <c r="G116" s="7">
        <f>IF(AND(WEEKDAY(Tabela1[[#This Row],[Dzień]])&lt;=6,WEEKDAY(Tabela1[[#This Row],[Dzień]])&gt;=2),ROUNDDOWN(Tabela1[[#This Row],[Popyt]]*Tabela1[[#This Row],[Liczba Rowerów]],0)*30,0)</f>
        <v>150</v>
      </c>
      <c r="H116" s="7">
        <f>IF(WEEKDAY(Tabela1[[#This Row],[Dzień]])=1,Tabela1[[#This Row],[Liczba Rowerów]]*15,0)</f>
        <v>0</v>
      </c>
      <c r="I116" s="7">
        <f>Tabela1[[#This Row],[Przychód]]-Tabela1[[#This Row],[Koszt Serwisu]]</f>
        <v>150</v>
      </c>
      <c r="J116" s="7">
        <f>J115+Tabela1[[#This Row],[Przychód]]</f>
        <v>7260</v>
      </c>
      <c r="K116" s="7">
        <f>K115+Tabela1[[#This Row],[Koszt Serwisu]]</f>
        <v>10550</v>
      </c>
      <c r="L116" s="7">
        <f>Tabela1[[#This Row],[Łączny przychód]]-Tabela1[[#This Row],[Łączny Koszt]]</f>
        <v>-3290</v>
      </c>
      <c r="M116" s="7">
        <f>IF(AND(WEEKDAY(Tabela1[[#This Row],[Dzień]])&lt;=6,WEEKDAY(Tabela1[[#This Row],[Dzień]])&gt;=2),ROUNDDOWN(Tabela1[[#This Row],[Popyt]]*Tabela1[[#This Row],[Liczba Rowerów]],0)*E$734,0)</f>
        <v>330</v>
      </c>
      <c r="N116" s="7">
        <f>Tabela1[[#This Row],[Testowany przychód]]-Tabela1[[#This Row],[Koszt Serwisu]]</f>
        <v>330</v>
      </c>
      <c r="O116" s="4">
        <f>IF(P115 &lt;&gt; 0, O115 + 3, O115)</f>
        <v>10</v>
      </c>
      <c r="P116" s="4">
        <f>IF(AND(C116 &lt;&gt; C117,L115&gt;=2400),2400,0)</f>
        <v>0</v>
      </c>
      <c r="Q116" s="7">
        <f>IF(AND(WEEKDAY(Tabela1[[#This Row],[Dzień]])&lt;=6,WEEKDAY(Tabela1[[#This Row],[Dzień]])&gt;=2),ROUNDDOWN(Tabela1[[#This Row],[Popyt]]*Tabela1[[#This Row],[Nowa liczba rowerów]],0)*30,0)</f>
        <v>150</v>
      </c>
      <c r="R116" s="7">
        <f>IF(WEEKDAY(Tabela1[[#This Row],[Dzień]])=1,Tabela1[[#This Row],[Nowa liczba rowerów]]*15,0) + Tabela1[[#This Row],[Koszt kupionych rowerów]]</f>
        <v>0</v>
      </c>
      <c r="S116"/>
    </row>
    <row r="117" spans="1:19" x14ac:dyDescent="0.25">
      <c r="A117" s="1">
        <v>45042</v>
      </c>
      <c r="B117" s="1" t="s">
        <v>3</v>
      </c>
      <c r="C117" s="4" t="str">
        <f>VLOOKUP(MONTH(Tabela1[[#This Row],[Dzień]]),Tabela3[],2,TRUE)</f>
        <v>Kwiecień</v>
      </c>
      <c r="D117" s="4">
        <f>YEAR(Tabela1[[#This Row],[Dzień]])</f>
        <v>2023</v>
      </c>
      <c r="E117" s="2">
        <f>VLOOKUP(Tabela1[[#This Row],[Pora roku]],TabelaPopyt[],2,FALSE)</f>
        <v>0.5</v>
      </c>
      <c r="F117" s="3">
        <v>10</v>
      </c>
      <c r="G117" s="7">
        <f>IF(AND(WEEKDAY(Tabela1[[#This Row],[Dzień]])&lt;=6,WEEKDAY(Tabela1[[#This Row],[Dzień]])&gt;=2),ROUNDDOWN(Tabela1[[#This Row],[Popyt]]*Tabela1[[#This Row],[Liczba Rowerów]],0)*30,0)</f>
        <v>150</v>
      </c>
      <c r="H117" s="7">
        <f>IF(WEEKDAY(Tabela1[[#This Row],[Dzień]])=1,Tabela1[[#This Row],[Liczba Rowerów]]*15,0)</f>
        <v>0</v>
      </c>
      <c r="I117" s="7">
        <f>Tabela1[[#This Row],[Przychód]]-Tabela1[[#This Row],[Koszt Serwisu]]</f>
        <v>150</v>
      </c>
      <c r="J117" s="7">
        <f>J116+Tabela1[[#This Row],[Przychód]]</f>
        <v>7410</v>
      </c>
      <c r="K117" s="7">
        <f>K116+Tabela1[[#This Row],[Koszt Serwisu]]</f>
        <v>10550</v>
      </c>
      <c r="L117" s="7">
        <f>Tabela1[[#This Row],[Łączny przychód]]-Tabela1[[#This Row],[Łączny Koszt]]</f>
        <v>-3140</v>
      </c>
      <c r="M117" s="7">
        <f>IF(AND(WEEKDAY(Tabela1[[#This Row],[Dzień]])&lt;=6,WEEKDAY(Tabela1[[#This Row],[Dzień]])&gt;=2),ROUNDDOWN(Tabela1[[#This Row],[Popyt]]*Tabela1[[#This Row],[Liczba Rowerów]],0)*E$734,0)</f>
        <v>330</v>
      </c>
      <c r="N117" s="7">
        <f>Tabela1[[#This Row],[Testowany przychód]]-Tabela1[[#This Row],[Koszt Serwisu]]</f>
        <v>330</v>
      </c>
      <c r="O117" s="4">
        <f>IF(P116 &lt;&gt; 0, O116 + 3, O116)</f>
        <v>10</v>
      </c>
      <c r="P117" s="4">
        <f>IF(AND(C117 &lt;&gt; C118,L116&gt;=2400),2400,0)</f>
        <v>0</v>
      </c>
      <c r="Q117" s="7">
        <f>IF(AND(WEEKDAY(Tabela1[[#This Row],[Dzień]])&lt;=6,WEEKDAY(Tabela1[[#This Row],[Dzień]])&gt;=2),ROUNDDOWN(Tabela1[[#This Row],[Popyt]]*Tabela1[[#This Row],[Nowa liczba rowerów]],0)*30,0)</f>
        <v>150</v>
      </c>
      <c r="R117" s="7">
        <f>IF(WEEKDAY(Tabela1[[#This Row],[Dzień]])=1,Tabela1[[#This Row],[Nowa liczba rowerów]]*15,0) + Tabela1[[#This Row],[Koszt kupionych rowerów]]</f>
        <v>0</v>
      </c>
      <c r="S117"/>
    </row>
    <row r="118" spans="1:19" x14ac:dyDescent="0.25">
      <c r="A118" s="1">
        <v>45043</v>
      </c>
      <c r="B118" s="1" t="s">
        <v>3</v>
      </c>
      <c r="C118" s="4" t="str">
        <f>VLOOKUP(MONTH(Tabela1[[#This Row],[Dzień]]),Tabela3[],2,TRUE)</f>
        <v>Kwiecień</v>
      </c>
      <c r="D118" s="4">
        <f>YEAR(Tabela1[[#This Row],[Dzień]])</f>
        <v>2023</v>
      </c>
      <c r="E118" s="2">
        <f>VLOOKUP(Tabela1[[#This Row],[Pora roku]],TabelaPopyt[],2,FALSE)</f>
        <v>0.5</v>
      </c>
      <c r="F118" s="3">
        <v>10</v>
      </c>
      <c r="G118" s="7">
        <f>IF(AND(WEEKDAY(Tabela1[[#This Row],[Dzień]])&lt;=6,WEEKDAY(Tabela1[[#This Row],[Dzień]])&gt;=2),ROUNDDOWN(Tabela1[[#This Row],[Popyt]]*Tabela1[[#This Row],[Liczba Rowerów]],0)*30,0)</f>
        <v>150</v>
      </c>
      <c r="H118" s="7">
        <f>IF(WEEKDAY(Tabela1[[#This Row],[Dzień]])=1,Tabela1[[#This Row],[Liczba Rowerów]]*15,0)</f>
        <v>0</v>
      </c>
      <c r="I118" s="7">
        <f>Tabela1[[#This Row],[Przychód]]-Tabela1[[#This Row],[Koszt Serwisu]]</f>
        <v>150</v>
      </c>
      <c r="J118" s="7">
        <f>J117+Tabela1[[#This Row],[Przychód]]</f>
        <v>7560</v>
      </c>
      <c r="K118" s="7">
        <f>K117+Tabela1[[#This Row],[Koszt Serwisu]]</f>
        <v>10550</v>
      </c>
      <c r="L118" s="7">
        <f>Tabela1[[#This Row],[Łączny przychód]]-Tabela1[[#This Row],[Łączny Koszt]]</f>
        <v>-2990</v>
      </c>
      <c r="M118" s="7">
        <f>IF(AND(WEEKDAY(Tabela1[[#This Row],[Dzień]])&lt;=6,WEEKDAY(Tabela1[[#This Row],[Dzień]])&gt;=2),ROUNDDOWN(Tabela1[[#This Row],[Popyt]]*Tabela1[[#This Row],[Liczba Rowerów]],0)*E$734,0)</f>
        <v>330</v>
      </c>
      <c r="N118" s="7">
        <f>Tabela1[[#This Row],[Testowany przychód]]-Tabela1[[#This Row],[Koszt Serwisu]]</f>
        <v>330</v>
      </c>
      <c r="O118" s="4">
        <f>IF(P117 &lt;&gt; 0, O117 + 3, O117)</f>
        <v>10</v>
      </c>
      <c r="P118" s="4">
        <f>IF(AND(C118 &lt;&gt; C119,L117&gt;=2400),2400,0)</f>
        <v>0</v>
      </c>
      <c r="Q118" s="7">
        <f>IF(AND(WEEKDAY(Tabela1[[#This Row],[Dzień]])&lt;=6,WEEKDAY(Tabela1[[#This Row],[Dzień]])&gt;=2),ROUNDDOWN(Tabela1[[#This Row],[Popyt]]*Tabela1[[#This Row],[Nowa liczba rowerów]],0)*30,0)</f>
        <v>150</v>
      </c>
      <c r="R118" s="7">
        <f>IF(WEEKDAY(Tabela1[[#This Row],[Dzień]])=1,Tabela1[[#This Row],[Nowa liczba rowerów]]*15,0) + Tabela1[[#This Row],[Koszt kupionych rowerów]]</f>
        <v>0</v>
      </c>
      <c r="S118"/>
    </row>
    <row r="119" spans="1:19" x14ac:dyDescent="0.25">
      <c r="A119" s="1">
        <v>45044</v>
      </c>
      <c r="B119" s="1" t="s">
        <v>3</v>
      </c>
      <c r="C119" s="4" t="str">
        <f>VLOOKUP(MONTH(Tabela1[[#This Row],[Dzień]]),Tabela3[],2,TRUE)</f>
        <v>Kwiecień</v>
      </c>
      <c r="D119" s="4">
        <f>YEAR(Tabela1[[#This Row],[Dzień]])</f>
        <v>2023</v>
      </c>
      <c r="E119" s="2">
        <f>VLOOKUP(Tabela1[[#This Row],[Pora roku]],TabelaPopyt[],2,FALSE)</f>
        <v>0.5</v>
      </c>
      <c r="F119" s="3">
        <v>10</v>
      </c>
      <c r="G119" s="7">
        <f>IF(AND(WEEKDAY(Tabela1[[#This Row],[Dzień]])&lt;=6,WEEKDAY(Tabela1[[#This Row],[Dzień]])&gt;=2),ROUNDDOWN(Tabela1[[#This Row],[Popyt]]*Tabela1[[#This Row],[Liczba Rowerów]],0)*30,0)</f>
        <v>150</v>
      </c>
      <c r="H119" s="7">
        <f>IF(WEEKDAY(Tabela1[[#This Row],[Dzień]])=1,Tabela1[[#This Row],[Liczba Rowerów]]*15,0)</f>
        <v>0</v>
      </c>
      <c r="I119" s="7">
        <f>Tabela1[[#This Row],[Przychód]]-Tabela1[[#This Row],[Koszt Serwisu]]</f>
        <v>150</v>
      </c>
      <c r="J119" s="7">
        <f>J118+Tabela1[[#This Row],[Przychód]]</f>
        <v>7710</v>
      </c>
      <c r="K119" s="7">
        <f>K118+Tabela1[[#This Row],[Koszt Serwisu]]</f>
        <v>10550</v>
      </c>
      <c r="L119" s="7">
        <f>Tabela1[[#This Row],[Łączny przychód]]-Tabela1[[#This Row],[Łączny Koszt]]</f>
        <v>-2840</v>
      </c>
      <c r="M119" s="7">
        <f>IF(AND(WEEKDAY(Tabela1[[#This Row],[Dzień]])&lt;=6,WEEKDAY(Tabela1[[#This Row],[Dzień]])&gt;=2),ROUNDDOWN(Tabela1[[#This Row],[Popyt]]*Tabela1[[#This Row],[Liczba Rowerów]],0)*E$734,0)</f>
        <v>330</v>
      </c>
      <c r="N119" s="7">
        <f>Tabela1[[#This Row],[Testowany przychód]]-Tabela1[[#This Row],[Koszt Serwisu]]</f>
        <v>330</v>
      </c>
      <c r="O119" s="4">
        <f>IF(P118 &lt;&gt; 0, O118 + 3, O118)</f>
        <v>10</v>
      </c>
      <c r="P119" s="4">
        <f>IF(AND(C119 &lt;&gt; C120,L118&gt;=2400),2400,0)</f>
        <v>0</v>
      </c>
      <c r="Q119" s="7">
        <f>IF(AND(WEEKDAY(Tabela1[[#This Row],[Dzień]])&lt;=6,WEEKDAY(Tabela1[[#This Row],[Dzień]])&gt;=2),ROUNDDOWN(Tabela1[[#This Row],[Popyt]]*Tabela1[[#This Row],[Nowa liczba rowerów]],0)*30,0)</f>
        <v>150</v>
      </c>
      <c r="R119" s="7">
        <f>IF(WEEKDAY(Tabela1[[#This Row],[Dzień]])=1,Tabela1[[#This Row],[Nowa liczba rowerów]]*15,0) + Tabela1[[#This Row],[Koszt kupionych rowerów]]</f>
        <v>0</v>
      </c>
      <c r="S119"/>
    </row>
    <row r="120" spans="1:19" x14ac:dyDescent="0.25">
      <c r="A120" s="1">
        <v>45045</v>
      </c>
      <c r="B120" s="1" t="s">
        <v>3</v>
      </c>
      <c r="C120" s="4" t="str">
        <f>VLOOKUP(MONTH(Tabela1[[#This Row],[Dzień]]),Tabela3[],2,TRUE)</f>
        <v>Kwiecień</v>
      </c>
      <c r="D120" s="4">
        <f>YEAR(Tabela1[[#This Row],[Dzień]])</f>
        <v>2023</v>
      </c>
      <c r="E120" s="2">
        <f>VLOOKUP(Tabela1[[#This Row],[Pora roku]],TabelaPopyt[],2,FALSE)</f>
        <v>0.5</v>
      </c>
      <c r="F120" s="3">
        <v>10</v>
      </c>
      <c r="G120" s="7">
        <f>IF(AND(WEEKDAY(Tabela1[[#This Row],[Dzień]])&lt;=6,WEEKDAY(Tabela1[[#This Row],[Dzień]])&gt;=2),ROUNDDOWN(Tabela1[[#This Row],[Popyt]]*Tabela1[[#This Row],[Liczba Rowerów]],0)*30,0)</f>
        <v>0</v>
      </c>
      <c r="H120" s="7">
        <f>IF(WEEKDAY(Tabela1[[#This Row],[Dzień]])=1,Tabela1[[#This Row],[Liczba Rowerów]]*15,0)</f>
        <v>0</v>
      </c>
      <c r="I120" s="7">
        <f>Tabela1[[#This Row],[Przychód]]-Tabela1[[#This Row],[Koszt Serwisu]]</f>
        <v>0</v>
      </c>
      <c r="J120" s="7">
        <f>J119+Tabela1[[#This Row],[Przychód]]</f>
        <v>7710</v>
      </c>
      <c r="K120" s="7">
        <f>K119+Tabela1[[#This Row],[Koszt Serwisu]]</f>
        <v>10550</v>
      </c>
      <c r="L120" s="7">
        <f>Tabela1[[#This Row],[Łączny przychód]]-Tabela1[[#This Row],[Łączny Koszt]]</f>
        <v>-2840</v>
      </c>
      <c r="M120" s="7">
        <f>IF(AND(WEEKDAY(Tabela1[[#This Row],[Dzień]])&lt;=6,WEEKDAY(Tabela1[[#This Row],[Dzień]])&gt;=2),ROUNDDOWN(Tabela1[[#This Row],[Popyt]]*Tabela1[[#This Row],[Liczba Rowerów]],0)*E$734,0)</f>
        <v>0</v>
      </c>
      <c r="N120" s="7">
        <f>Tabela1[[#This Row],[Testowany przychód]]-Tabela1[[#This Row],[Koszt Serwisu]]</f>
        <v>0</v>
      </c>
      <c r="O120" s="4">
        <f>IF(P119 &lt;&gt; 0, O119 + 3, O119)</f>
        <v>10</v>
      </c>
      <c r="P120" s="4">
        <f>IF(AND(C120 &lt;&gt; C121,L119&gt;=2400),2400,0)</f>
        <v>0</v>
      </c>
      <c r="Q120" s="7">
        <f>IF(AND(WEEKDAY(Tabela1[[#This Row],[Dzień]])&lt;=6,WEEKDAY(Tabela1[[#This Row],[Dzień]])&gt;=2),ROUNDDOWN(Tabela1[[#This Row],[Popyt]]*Tabela1[[#This Row],[Nowa liczba rowerów]],0)*30,0)</f>
        <v>0</v>
      </c>
      <c r="R120" s="7">
        <f>IF(WEEKDAY(Tabela1[[#This Row],[Dzień]])=1,Tabela1[[#This Row],[Nowa liczba rowerów]]*15,0) + Tabela1[[#This Row],[Koszt kupionych rowerów]]</f>
        <v>0</v>
      </c>
      <c r="S120"/>
    </row>
    <row r="121" spans="1:19" x14ac:dyDescent="0.25">
      <c r="A121" s="1">
        <v>45046</v>
      </c>
      <c r="B121" s="1" t="s">
        <v>3</v>
      </c>
      <c r="C121" s="4" t="str">
        <f>VLOOKUP(MONTH(Tabela1[[#This Row],[Dzień]]),Tabela3[],2,TRUE)</f>
        <v>Kwiecień</v>
      </c>
      <c r="D121" s="4">
        <f>YEAR(Tabela1[[#This Row],[Dzień]])</f>
        <v>2023</v>
      </c>
      <c r="E121" s="2">
        <f>VLOOKUP(Tabela1[[#This Row],[Pora roku]],TabelaPopyt[],2,FALSE)</f>
        <v>0.5</v>
      </c>
      <c r="F121" s="3">
        <v>10</v>
      </c>
      <c r="G121" s="7">
        <f>IF(AND(WEEKDAY(Tabela1[[#This Row],[Dzień]])&lt;=6,WEEKDAY(Tabela1[[#This Row],[Dzień]])&gt;=2),ROUNDDOWN(Tabela1[[#This Row],[Popyt]]*Tabela1[[#This Row],[Liczba Rowerów]],0)*30,0)</f>
        <v>0</v>
      </c>
      <c r="H121" s="7">
        <f>IF(WEEKDAY(Tabela1[[#This Row],[Dzień]])=1,Tabela1[[#This Row],[Liczba Rowerów]]*15,0)</f>
        <v>150</v>
      </c>
      <c r="I121" s="7">
        <f>Tabela1[[#This Row],[Przychód]]-Tabela1[[#This Row],[Koszt Serwisu]]</f>
        <v>-150</v>
      </c>
      <c r="J121" s="7">
        <f>J120+Tabela1[[#This Row],[Przychód]]</f>
        <v>7710</v>
      </c>
      <c r="K121" s="7">
        <f>K120+Tabela1[[#This Row],[Koszt Serwisu]]</f>
        <v>10700</v>
      </c>
      <c r="L121" s="7">
        <f>Tabela1[[#This Row],[Łączny przychód]]-Tabela1[[#This Row],[Łączny Koszt]]</f>
        <v>-2990</v>
      </c>
      <c r="M121" s="7">
        <f>IF(AND(WEEKDAY(Tabela1[[#This Row],[Dzień]])&lt;=6,WEEKDAY(Tabela1[[#This Row],[Dzień]])&gt;=2),ROUNDDOWN(Tabela1[[#This Row],[Popyt]]*Tabela1[[#This Row],[Liczba Rowerów]],0)*E$734,0)</f>
        <v>0</v>
      </c>
      <c r="N121" s="7">
        <f>Tabela1[[#This Row],[Testowany przychód]]-Tabela1[[#This Row],[Koszt Serwisu]]</f>
        <v>-150</v>
      </c>
      <c r="O121" s="4">
        <f>IF(P120 &lt;&gt; 0, O120 + 3, O120)</f>
        <v>10</v>
      </c>
      <c r="P121" s="4">
        <f>IF(AND(C121 &lt;&gt; C122,L120&gt;=2400),2400,0)</f>
        <v>0</v>
      </c>
      <c r="Q121" s="7">
        <f>IF(AND(WEEKDAY(Tabela1[[#This Row],[Dzień]])&lt;=6,WEEKDAY(Tabela1[[#This Row],[Dzień]])&gt;=2),ROUNDDOWN(Tabela1[[#This Row],[Popyt]]*Tabela1[[#This Row],[Nowa liczba rowerów]],0)*30,0)</f>
        <v>0</v>
      </c>
      <c r="R121" s="7">
        <f>IF(WEEKDAY(Tabela1[[#This Row],[Dzień]])=1,Tabela1[[#This Row],[Nowa liczba rowerów]]*15,0) + Tabela1[[#This Row],[Koszt kupionych rowerów]]</f>
        <v>150</v>
      </c>
      <c r="S121"/>
    </row>
    <row r="122" spans="1:19" x14ac:dyDescent="0.25">
      <c r="A122" s="1">
        <v>45047</v>
      </c>
      <c r="B122" s="1" t="s">
        <v>3</v>
      </c>
      <c r="C122" s="4" t="str">
        <f>VLOOKUP(MONTH(Tabela1[[#This Row],[Dzień]]),Tabela3[],2,TRUE)</f>
        <v>Maj</v>
      </c>
      <c r="D122" s="4">
        <f>YEAR(Tabela1[[#This Row],[Dzień]])</f>
        <v>2023</v>
      </c>
      <c r="E122" s="2">
        <f>VLOOKUP(Tabela1[[#This Row],[Pora roku]],TabelaPopyt[],2,FALSE)</f>
        <v>0.5</v>
      </c>
      <c r="F122" s="3">
        <v>10</v>
      </c>
      <c r="G122" s="7">
        <f>IF(AND(WEEKDAY(Tabela1[[#This Row],[Dzień]])&lt;=6,WEEKDAY(Tabela1[[#This Row],[Dzień]])&gt;=2),ROUNDDOWN(Tabela1[[#This Row],[Popyt]]*Tabela1[[#This Row],[Liczba Rowerów]],0)*30,0)</f>
        <v>150</v>
      </c>
      <c r="H122" s="7">
        <f>IF(WEEKDAY(Tabela1[[#This Row],[Dzień]])=1,Tabela1[[#This Row],[Liczba Rowerów]]*15,0)</f>
        <v>0</v>
      </c>
      <c r="I122" s="7">
        <f>Tabela1[[#This Row],[Przychód]]-Tabela1[[#This Row],[Koszt Serwisu]]</f>
        <v>150</v>
      </c>
      <c r="J122" s="7">
        <f>J121+Tabela1[[#This Row],[Przychód]]</f>
        <v>7860</v>
      </c>
      <c r="K122" s="7">
        <f>K121+Tabela1[[#This Row],[Koszt Serwisu]]</f>
        <v>10700</v>
      </c>
      <c r="L122" s="7">
        <f>Tabela1[[#This Row],[Łączny przychód]]-Tabela1[[#This Row],[Łączny Koszt]]</f>
        <v>-2840</v>
      </c>
      <c r="M122" s="7">
        <f>IF(AND(WEEKDAY(Tabela1[[#This Row],[Dzień]])&lt;=6,WEEKDAY(Tabela1[[#This Row],[Dzień]])&gt;=2),ROUNDDOWN(Tabela1[[#This Row],[Popyt]]*Tabela1[[#This Row],[Liczba Rowerów]],0)*E$734,0)</f>
        <v>330</v>
      </c>
      <c r="N122" s="7">
        <f>Tabela1[[#This Row],[Testowany przychód]]-Tabela1[[#This Row],[Koszt Serwisu]]</f>
        <v>330</v>
      </c>
      <c r="O122" s="4">
        <f>IF(P121 &lt;&gt; 0, O121 + 3, O121)</f>
        <v>10</v>
      </c>
      <c r="P122" s="4">
        <f>IF(AND(C122 &lt;&gt; C123,L121&gt;=2400),2400,0)</f>
        <v>0</v>
      </c>
      <c r="Q122" s="7">
        <f>IF(AND(WEEKDAY(Tabela1[[#This Row],[Dzień]])&lt;=6,WEEKDAY(Tabela1[[#This Row],[Dzień]])&gt;=2),ROUNDDOWN(Tabela1[[#This Row],[Popyt]]*Tabela1[[#This Row],[Nowa liczba rowerów]],0)*30,0)</f>
        <v>150</v>
      </c>
      <c r="R122" s="7">
        <f>IF(WEEKDAY(Tabela1[[#This Row],[Dzień]])=1,Tabela1[[#This Row],[Nowa liczba rowerów]]*15,0) + Tabela1[[#This Row],[Koszt kupionych rowerów]]</f>
        <v>0</v>
      </c>
      <c r="S122"/>
    </row>
    <row r="123" spans="1:19" x14ac:dyDescent="0.25">
      <c r="A123" s="1">
        <v>45048</v>
      </c>
      <c r="B123" s="1" t="s">
        <v>3</v>
      </c>
      <c r="C123" s="4" t="str">
        <f>VLOOKUP(MONTH(Tabela1[[#This Row],[Dzień]]),Tabela3[],2,TRUE)</f>
        <v>Maj</v>
      </c>
      <c r="D123" s="4">
        <f>YEAR(Tabela1[[#This Row],[Dzień]])</f>
        <v>2023</v>
      </c>
      <c r="E123" s="2">
        <f>VLOOKUP(Tabela1[[#This Row],[Pora roku]],TabelaPopyt[],2,FALSE)</f>
        <v>0.5</v>
      </c>
      <c r="F123" s="3">
        <v>10</v>
      </c>
      <c r="G123" s="7">
        <f>IF(AND(WEEKDAY(Tabela1[[#This Row],[Dzień]])&lt;=6,WEEKDAY(Tabela1[[#This Row],[Dzień]])&gt;=2),ROUNDDOWN(Tabela1[[#This Row],[Popyt]]*Tabela1[[#This Row],[Liczba Rowerów]],0)*30,0)</f>
        <v>150</v>
      </c>
      <c r="H123" s="7">
        <f>IF(WEEKDAY(Tabela1[[#This Row],[Dzień]])=1,Tabela1[[#This Row],[Liczba Rowerów]]*15,0)</f>
        <v>0</v>
      </c>
      <c r="I123" s="7">
        <f>Tabela1[[#This Row],[Przychód]]-Tabela1[[#This Row],[Koszt Serwisu]]</f>
        <v>150</v>
      </c>
      <c r="J123" s="7">
        <f>J122+Tabela1[[#This Row],[Przychód]]</f>
        <v>8010</v>
      </c>
      <c r="K123" s="7">
        <f>K122+Tabela1[[#This Row],[Koszt Serwisu]]</f>
        <v>10700</v>
      </c>
      <c r="L123" s="7">
        <f>Tabela1[[#This Row],[Łączny przychód]]-Tabela1[[#This Row],[Łączny Koszt]]</f>
        <v>-2690</v>
      </c>
      <c r="M123" s="7">
        <f>IF(AND(WEEKDAY(Tabela1[[#This Row],[Dzień]])&lt;=6,WEEKDAY(Tabela1[[#This Row],[Dzień]])&gt;=2),ROUNDDOWN(Tabela1[[#This Row],[Popyt]]*Tabela1[[#This Row],[Liczba Rowerów]],0)*E$734,0)</f>
        <v>330</v>
      </c>
      <c r="N123" s="7">
        <f>Tabela1[[#This Row],[Testowany przychód]]-Tabela1[[#This Row],[Koszt Serwisu]]</f>
        <v>330</v>
      </c>
      <c r="O123" s="4">
        <f>IF(P122 &lt;&gt; 0, O122 + 3, O122)</f>
        <v>10</v>
      </c>
      <c r="P123" s="4">
        <f>IF(AND(C123 &lt;&gt; C124,L122&gt;=2400),2400,0)</f>
        <v>0</v>
      </c>
      <c r="Q123" s="7">
        <f>IF(AND(WEEKDAY(Tabela1[[#This Row],[Dzień]])&lt;=6,WEEKDAY(Tabela1[[#This Row],[Dzień]])&gt;=2),ROUNDDOWN(Tabela1[[#This Row],[Popyt]]*Tabela1[[#This Row],[Nowa liczba rowerów]],0)*30,0)</f>
        <v>150</v>
      </c>
      <c r="R123" s="7">
        <f>IF(WEEKDAY(Tabela1[[#This Row],[Dzień]])=1,Tabela1[[#This Row],[Nowa liczba rowerów]]*15,0) + Tabela1[[#This Row],[Koszt kupionych rowerów]]</f>
        <v>0</v>
      </c>
      <c r="S123"/>
    </row>
    <row r="124" spans="1:19" x14ac:dyDescent="0.25">
      <c r="A124" s="1">
        <v>45049</v>
      </c>
      <c r="B124" s="1" t="s">
        <v>3</v>
      </c>
      <c r="C124" s="4" t="str">
        <f>VLOOKUP(MONTH(Tabela1[[#This Row],[Dzień]]),Tabela3[],2,TRUE)</f>
        <v>Maj</v>
      </c>
      <c r="D124" s="4">
        <f>YEAR(Tabela1[[#This Row],[Dzień]])</f>
        <v>2023</v>
      </c>
      <c r="E124" s="2">
        <f>VLOOKUP(Tabela1[[#This Row],[Pora roku]],TabelaPopyt[],2,FALSE)</f>
        <v>0.5</v>
      </c>
      <c r="F124" s="3">
        <v>10</v>
      </c>
      <c r="G124" s="7">
        <f>IF(AND(WEEKDAY(Tabela1[[#This Row],[Dzień]])&lt;=6,WEEKDAY(Tabela1[[#This Row],[Dzień]])&gt;=2),ROUNDDOWN(Tabela1[[#This Row],[Popyt]]*Tabela1[[#This Row],[Liczba Rowerów]],0)*30,0)</f>
        <v>150</v>
      </c>
      <c r="H124" s="7">
        <f>IF(WEEKDAY(Tabela1[[#This Row],[Dzień]])=1,Tabela1[[#This Row],[Liczba Rowerów]]*15,0)</f>
        <v>0</v>
      </c>
      <c r="I124" s="7">
        <f>Tabela1[[#This Row],[Przychód]]-Tabela1[[#This Row],[Koszt Serwisu]]</f>
        <v>150</v>
      </c>
      <c r="J124" s="7">
        <f>J123+Tabela1[[#This Row],[Przychód]]</f>
        <v>8160</v>
      </c>
      <c r="K124" s="7">
        <f>K123+Tabela1[[#This Row],[Koszt Serwisu]]</f>
        <v>10700</v>
      </c>
      <c r="L124" s="7">
        <f>Tabela1[[#This Row],[Łączny przychód]]-Tabela1[[#This Row],[Łączny Koszt]]</f>
        <v>-2540</v>
      </c>
      <c r="M124" s="7">
        <f>IF(AND(WEEKDAY(Tabela1[[#This Row],[Dzień]])&lt;=6,WEEKDAY(Tabela1[[#This Row],[Dzień]])&gt;=2),ROUNDDOWN(Tabela1[[#This Row],[Popyt]]*Tabela1[[#This Row],[Liczba Rowerów]],0)*E$734,0)</f>
        <v>330</v>
      </c>
      <c r="N124" s="7">
        <f>Tabela1[[#This Row],[Testowany przychód]]-Tabela1[[#This Row],[Koszt Serwisu]]</f>
        <v>330</v>
      </c>
      <c r="O124" s="4">
        <f>IF(P123 &lt;&gt; 0, O123 + 3, O123)</f>
        <v>10</v>
      </c>
      <c r="P124" s="4">
        <f>IF(AND(C124 &lt;&gt; C125,L123&gt;=2400),2400,0)</f>
        <v>0</v>
      </c>
      <c r="Q124" s="7">
        <f>IF(AND(WEEKDAY(Tabela1[[#This Row],[Dzień]])&lt;=6,WEEKDAY(Tabela1[[#This Row],[Dzień]])&gt;=2),ROUNDDOWN(Tabela1[[#This Row],[Popyt]]*Tabela1[[#This Row],[Nowa liczba rowerów]],0)*30,0)</f>
        <v>150</v>
      </c>
      <c r="R124" s="7">
        <f>IF(WEEKDAY(Tabela1[[#This Row],[Dzień]])=1,Tabela1[[#This Row],[Nowa liczba rowerów]]*15,0) + Tabela1[[#This Row],[Koszt kupionych rowerów]]</f>
        <v>0</v>
      </c>
      <c r="S124"/>
    </row>
    <row r="125" spans="1:19" x14ac:dyDescent="0.25">
      <c r="A125" s="1">
        <v>45050</v>
      </c>
      <c r="B125" s="1" t="s">
        <v>3</v>
      </c>
      <c r="C125" s="4" t="str">
        <f>VLOOKUP(MONTH(Tabela1[[#This Row],[Dzień]]),Tabela3[],2,TRUE)</f>
        <v>Maj</v>
      </c>
      <c r="D125" s="4">
        <f>YEAR(Tabela1[[#This Row],[Dzień]])</f>
        <v>2023</v>
      </c>
      <c r="E125" s="2">
        <f>VLOOKUP(Tabela1[[#This Row],[Pora roku]],TabelaPopyt[],2,FALSE)</f>
        <v>0.5</v>
      </c>
      <c r="F125" s="3">
        <v>10</v>
      </c>
      <c r="G125" s="7">
        <f>IF(AND(WEEKDAY(Tabela1[[#This Row],[Dzień]])&lt;=6,WEEKDAY(Tabela1[[#This Row],[Dzień]])&gt;=2),ROUNDDOWN(Tabela1[[#This Row],[Popyt]]*Tabela1[[#This Row],[Liczba Rowerów]],0)*30,0)</f>
        <v>150</v>
      </c>
      <c r="H125" s="7">
        <f>IF(WEEKDAY(Tabela1[[#This Row],[Dzień]])=1,Tabela1[[#This Row],[Liczba Rowerów]]*15,0)</f>
        <v>0</v>
      </c>
      <c r="I125" s="7">
        <f>Tabela1[[#This Row],[Przychód]]-Tabela1[[#This Row],[Koszt Serwisu]]</f>
        <v>150</v>
      </c>
      <c r="J125" s="7">
        <f>J124+Tabela1[[#This Row],[Przychód]]</f>
        <v>8310</v>
      </c>
      <c r="K125" s="7">
        <f>K124+Tabela1[[#This Row],[Koszt Serwisu]]</f>
        <v>10700</v>
      </c>
      <c r="L125" s="7">
        <f>Tabela1[[#This Row],[Łączny przychód]]-Tabela1[[#This Row],[Łączny Koszt]]</f>
        <v>-2390</v>
      </c>
      <c r="M125" s="7">
        <f>IF(AND(WEEKDAY(Tabela1[[#This Row],[Dzień]])&lt;=6,WEEKDAY(Tabela1[[#This Row],[Dzień]])&gt;=2),ROUNDDOWN(Tabela1[[#This Row],[Popyt]]*Tabela1[[#This Row],[Liczba Rowerów]],0)*E$734,0)</f>
        <v>330</v>
      </c>
      <c r="N125" s="7">
        <f>Tabela1[[#This Row],[Testowany przychód]]-Tabela1[[#This Row],[Koszt Serwisu]]</f>
        <v>330</v>
      </c>
      <c r="O125" s="4">
        <f>IF(P124 &lt;&gt; 0, O124 + 3, O124)</f>
        <v>10</v>
      </c>
      <c r="P125" s="4">
        <f>IF(AND(C125 &lt;&gt; C126,L124&gt;=2400),2400,0)</f>
        <v>0</v>
      </c>
      <c r="Q125" s="7">
        <f>IF(AND(WEEKDAY(Tabela1[[#This Row],[Dzień]])&lt;=6,WEEKDAY(Tabela1[[#This Row],[Dzień]])&gt;=2),ROUNDDOWN(Tabela1[[#This Row],[Popyt]]*Tabela1[[#This Row],[Nowa liczba rowerów]],0)*30,0)</f>
        <v>150</v>
      </c>
      <c r="R125" s="7">
        <f>IF(WEEKDAY(Tabela1[[#This Row],[Dzień]])=1,Tabela1[[#This Row],[Nowa liczba rowerów]]*15,0) + Tabela1[[#This Row],[Koszt kupionych rowerów]]</f>
        <v>0</v>
      </c>
      <c r="S125"/>
    </row>
    <row r="126" spans="1:19" x14ac:dyDescent="0.25">
      <c r="A126" s="1">
        <v>45051</v>
      </c>
      <c r="B126" s="1" t="s">
        <v>3</v>
      </c>
      <c r="C126" s="4" t="str">
        <f>VLOOKUP(MONTH(Tabela1[[#This Row],[Dzień]]),Tabela3[],2,TRUE)</f>
        <v>Maj</v>
      </c>
      <c r="D126" s="4">
        <f>YEAR(Tabela1[[#This Row],[Dzień]])</f>
        <v>2023</v>
      </c>
      <c r="E126" s="2">
        <f>VLOOKUP(Tabela1[[#This Row],[Pora roku]],TabelaPopyt[],2,FALSE)</f>
        <v>0.5</v>
      </c>
      <c r="F126" s="3">
        <v>10</v>
      </c>
      <c r="G126" s="7">
        <f>IF(AND(WEEKDAY(Tabela1[[#This Row],[Dzień]])&lt;=6,WEEKDAY(Tabela1[[#This Row],[Dzień]])&gt;=2),ROUNDDOWN(Tabela1[[#This Row],[Popyt]]*Tabela1[[#This Row],[Liczba Rowerów]],0)*30,0)</f>
        <v>150</v>
      </c>
      <c r="H126" s="7">
        <f>IF(WEEKDAY(Tabela1[[#This Row],[Dzień]])=1,Tabela1[[#This Row],[Liczba Rowerów]]*15,0)</f>
        <v>0</v>
      </c>
      <c r="I126" s="7">
        <f>Tabela1[[#This Row],[Przychód]]-Tabela1[[#This Row],[Koszt Serwisu]]</f>
        <v>150</v>
      </c>
      <c r="J126" s="7">
        <f>J125+Tabela1[[#This Row],[Przychód]]</f>
        <v>8460</v>
      </c>
      <c r="K126" s="7">
        <f>K125+Tabela1[[#This Row],[Koszt Serwisu]]</f>
        <v>10700</v>
      </c>
      <c r="L126" s="7">
        <f>Tabela1[[#This Row],[Łączny przychód]]-Tabela1[[#This Row],[Łączny Koszt]]</f>
        <v>-2240</v>
      </c>
      <c r="M126" s="7">
        <f>IF(AND(WEEKDAY(Tabela1[[#This Row],[Dzień]])&lt;=6,WEEKDAY(Tabela1[[#This Row],[Dzień]])&gt;=2),ROUNDDOWN(Tabela1[[#This Row],[Popyt]]*Tabela1[[#This Row],[Liczba Rowerów]],0)*E$734,0)</f>
        <v>330</v>
      </c>
      <c r="N126" s="7">
        <f>Tabela1[[#This Row],[Testowany przychód]]-Tabela1[[#This Row],[Koszt Serwisu]]</f>
        <v>330</v>
      </c>
      <c r="O126" s="4">
        <f>IF(P125 &lt;&gt; 0, O125 + 3, O125)</f>
        <v>10</v>
      </c>
      <c r="P126" s="4">
        <f>IF(AND(C126 &lt;&gt; C127,L125&gt;=2400),2400,0)</f>
        <v>0</v>
      </c>
      <c r="Q126" s="7">
        <f>IF(AND(WEEKDAY(Tabela1[[#This Row],[Dzień]])&lt;=6,WEEKDAY(Tabela1[[#This Row],[Dzień]])&gt;=2),ROUNDDOWN(Tabela1[[#This Row],[Popyt]]*Tabela1[[#This Row],[Nowa liczba rowerów]],0)*30,0)</f>
        <v>150</v>
      </c>
      <c r="R126" s="7">
        <f>IF(WEEKDAY(Tabela1[[#This Row],[Dzień]])=1,Tabela1[[#This Row],[Nowa liczba rowerów]]*15,0) + Tabela1[[#This Row],[Koszt kupionych rowerów]]</f>
        <v>0</v>
      </c>
      <c r="S126"/>
    </row>
    <row r="127" spans="1:19" x14ac:dyDescent="0.25">
      <c r="A127" s="1">
        <v>45052</v>
      </c>
      <c r="B127" s="1" t="s">
        <v>3</v>
      </c>
      <c r="C127" s="4" t="str">
        <f>VLOOKUP(MONTH(Tabela1[[#This Row],[Dzień]]),Tabela3[],2,TRUE)</f>
        <v>Maj</v>
      </c>
      <c r="D127" s="4">
        <f>YEAR(Tabela1[[#This Row],[Dzień]])</f>
        <v>2023</v>
      </c>
      <c r="E127" s="2">
        <f>VLOOKUP(Tabela1[[#This Row],[Pora roku]],TabelaPopyt[],2,FALSE)</f>
        <v>0.5</v>
      </c>
      <c r="F127" s="3">
        <v>10</v>
      </c>
      <c r="G127" s="7">
        <f>IF(AND(WEEKDAY(Tabela1[[#This Row],[Dzień]])&lt;=6,WEEKDAY(Tabela1[[#This Row],[Dzień]])&gt;=2),ROUNDDOWN(Tabela1[[#This Row],[Popyt]]*Tabela1[[#This Row],[Liczba Rowerów]],0)*30,0)</f>
        <v>0</v>
      </c>
      <c r="H127" s="7">
        <f>IF(WEEKDAY(Tabela1[[#This Row],[Dzień]])=1,Tabela1[[#This Row],[Liczba Rowerów]]*15,0)</f>
        <v>0</v>
      </c>
      <c r="I127" s="7">
        <f>Tabela1[[#This Row],[Przychód]]-Tabela1[[#This Row],[Koszt Serwisu]]</f>
        <v>0</v>
      </c>
      <c r="J127" s="7">
        <f>J126+Tabela1[[#This Row],[Przychód]]</f>
        <v>8460</v>
      </c>
      <c r="K127" s="7">
        <f>K126+Tabela1[[#This Row],[Koszt Serwisu]]</f>
        <v>10700</v>
      </c>
      <c r="L127" s="7">
        <f>Tabela1[[#This Row],[Łączny przychód]]-Tabela1[[#This Row],[Łączny Koszt]]</f>
        <v>-2240</v>
      </c>
      <c r="M127" s="7">
        <f>IF(AND(WEEKDAY(Tabela1[[#This Row],[Dzień]])&lt;=6,WEEKDAY(Tabela1[[#This Row],[Dzień]])&gt;=2),ROUNDDOWN(Tabela1[[#This Row],[Popyt]]*Tabela1[[#This Row],[Liczba Rowerów]],0)*E$734,0)</f>
        <v>0</v>
      </c>
      <c r="N127" s="7">
        <f>Tabela1[[#This Row],[Testowany przychód]]-Tabela1[[#This Row],[Koszt Serwisu]]</f>
        <v>0</v>
      </c>
      <c r="O127" s="4">
        <f>IF(P126 &lt;&gt; 0, O126 + 3, O126)</f>
        <v>10</v>
      </c>
      <c r="P127" s="4">
        <f>IF(AND(C127 &lt;&gt; C128,L126&gt;=2400),2400,0)</f>
        <v>0</v>
      </c>
      <c r="Q127" s="7">
        <f>IF(AND(WEEKDAY(Tabela1[[#This Row],[Dzień]])&lt;=6,WEEKDAY(Tabela1[[#This Row],[Dzień]])&gt;=2),ROUNDDOWN(Tabela1[[#This Row],[Popyt]]*Tabela1[[#This Row],[Nowa liczba rowerów]],0)*30,0)</f>
        <v>0</v>
      </c>
      <c r="R127" s="7">
        <f>IF(WEEKDAY(Tabela1[[#This Row],[Dzień]])=1,Tabela1[[#This Row],[Nowa liczba rowerów]]*15,0) + Tabela1[[#This Row],[Koszt kupionych rowerów]]</f>
        <v>0</v>
      </c>
      <c r="S127"/>
    </row>
    <row r="128" spans="1:19" x14ac:dyDescent="0.25">
      <c r="A128" s="1">
        <v>45053</v>
      </c>
      <c r="B128" s="1" t="s">
        <v>3</v>
      </c>
      <c r="C128" s="4" t="str">
        <f>VLOOKUP(MONTH(Tabela1[[#This Row],[Dzień]]),Tabela3[],2,TRUE)</f>
        <v>Maj</v>
      </c>
      <c r="D128" s="4">
        <f>YEAR(Tabela1[[#This Row],[Dzień]])</f>
        <v>2023</v>
      </c>
      <c r="E128" s="2">
        <f>VLOOKUP(Tabela1[[#This Row],[Pora roku]],TabelaPopyt[],2,FALSE)</f>
        <v>0.5</v>
      </c>
      <c r="F128" s="3">
        <v>10</v>
      </c>
      <c r="G128" s="7">
        <f>IF(AND(WEEKDAY(Tabela1[[#This Row],[Dzień]])&lt;=6,WEEKDAY(Tabela1[[#This Row],[Dzień]])&gt;=2),ROUNDDOWN(Tabela1[[#This Row],[Popyt]]*Tabela1[[#This Row],[Liczba Rowerów]],0)*30,0)</f>
        <v>0</v>
      </c>
      <c r="H128" s="7">
        <f>IF(WEEKDAY(Tabela1[[#This Row],[Dzień]])=1,Tabela1[[#This Row],[Liczba Rowerów]]*15,0)</f>
        <v>150</v>
      </c>
      <c r="I128" s="7">
        <f>Tabela1[[#This Row],[Przychód]]-Tabela1[[#This Row],[Koszt Serwisu]]</f>
        <v>-150</v>
      </c>
      <c r="J128" s="7">
        <f>J127+Tabela1[[#This Row],[Przychód]]</f>
        <v>8460</v>
      </c>
      <c r="K128" s="7">
        <f>K127+Tabela1[[#This Row],[Koszt Serwisu]]</f>
        <v>10850</v>
      </c>
      <c r="L128" s="7">
        <f>Tabela1[[#This Row],[Łączny przychód]]-Tabela1[[#This Row],[Łączny Koszt]]</f>
        <v>-2390</v>
      </c>
      <c r="M128" s="7">
        <f>IF(AND(WEEKDAY(Tabela1[[#This Row],[Dzień]])&lt;=6,WEEKDAY(Tabela1[[#This Row],[Dzień]])&gt;=2),ROUNDDOWN(Tabela1[[#This Row],[Popyt]]*Tabela1[[#This Row],[Liczba Rowerów]],0)*E$734,0)</f>
        <v>0</v>
      </c>
      <c r="N128" s="7">
        <f>Tabela1[[#This Row],[Testowany przychód]]-Tabela1[[#This Row],[Koszt Serwisu]]</f>
        <v>-150</v>
      </c>
      <c r="O128" s="4">
        <f>IF(P127 &lt;&gt; 0, O127 + 3, O127)</f>
        <v>10</v>
      </c>
      <c r="P128" s="4">
        <f>IF(AND(C128 &lt;&gt; C129,L127&gt;=2400),2400,0)</f>
        <v>0</v>
      </c>
      <c r="Q128" s="7">
        <f>IF(AND(WEEKDAY(Tabela1[[#This Row],[Dzień]])&lt;=6,WEEKDAY(Tabela1[[#This Row],[Dzień]])&gt;=2),ROUNDDOWN(Tabela1[[#This Row],[Popyt]]*Tabela1[[#This Row],[Nowa liczba rowerów]],0)*30,0)</f>
        <v>0</v>
      </c>
      <c r="R128" s="7">
        <f>IF(WEEKDAY(Tabela1[[#This Row],[Dzień]])=1,Tabela1[[#This Row],[Nowa liczba rowerów]]*15,0) + Tabela1[[#This Row],[Koszt kupionych rowerów]]</f>
        <v>150</v>
      </c>
      <c r="S128"/>
    </row>
    <row r="129" spans="1:19" x14ac:dyDescent="0.25">
      <c r="A129" s="1">
        <v>45054</v>
      </c>
      <c r="B129" s="1" t="s">
        <v>3</v>
      </c>
      <c r="C129" s="4" t="str">
        <f>VLOOKUP(MONTH(Tabela1[[#This Row],[Dzień]]),Tabela3[],2,TRUE)</f>
        <v>Maj</v>
      </c>
      <c r="D129" s="4">
        <f>YEAR(Tabela1[[#This Row],[Dzień]])</f>
        <v>2023</v>
      </c>
      <c r="E129" s="2">
        <f>VLOOKUP(Tabela1[[#This Row],[Pora roku]],TabelaPopyt[],2,FALSE)</f>
        <v>0.5</v>
      </c>
      <c r="F129" s="3">
        <v>10</v>
      </c>
      <c r="G129" s="7">
        <f>IF(AND(WEEKDAY(Tabela1[[#This Row],[Dzień]])&lt;=6,WEEKDAY(Tabela1[[#This Row],[Dzień]])&gt;=2),ROUNDDOWN(Tabela1[[#This Row],[Popyt]]*Tabela1[[#This Row],[Liczba Rowerów]],0)*30,0)</f>
        <v>150</v>
      </c>
      <c r="H129" s="7">
        <f>IF(WEEKDAY(Tabela1[[#This Row],[Dzień]])=1,Tabela1[[#This Row],[Liczba Rowerów]]*15,0)</f>
        <v>0</v>
      </c>
      <c r="I129" s="7">
        <f>Tabela1[[#This Row],[Przychód]]-Tabela1[[#This Row],[Koszt Serwisu]]</f>
        <v>150</v>
      </c>
      <c r="J129" s="7">
        <f>J128+Tabela1[[#This Row],[Przychód]]</f>
        <v>8610</v>
      </c>
      <c r="K129" s="7">
        <f>K128+Tabela1[[#This Row],[Koszt Serwisu]]</f>
        <v>10850</v>
      </c>
      <c r="L129" s="7">
        <f>Tabela1[[#This Row],[Łączny przychód]]-Tabela1[[#This Row],[Łączny Koszt]]</f>
        <v>-2240</v>
      </c>
      <c r="M129" s="7">
        <f>IF(AND(WEEKDAY(Tabela1[[#This Row],[Dzień]])&lt;=6,WEEKDAY(Tabela1[[#This Row],[Dzień]])&gt;=2),ROUNDDOWN(Tabela1[[#This Row],[Popyt]]*Tabela1[[#This Row],[Liczba Rowerów]],0)*E$734,0)</f>
        <v>330</v>
      </c>
      <c r="N129" s="7">
        <f>Tabela1[[#This Row],[Testowany przychód]]-Tabela1[[#This Row],[Koszt Serwisu]]</f>
        <v>330</v>
      </c>
      <c r="O129" s="4">
        <f>IF(P128 &lt;&gt; 0, O128 + 3, O128)</f>
        <v>10</v>
      </c>
      <c r="P129" s="4">
        <f>IF(AND(C129 &lt;&gt; C130,L128&gt;=2400),2400,0)</f>
        <v>0</v>
      </c>
      <c r="Q129" s="7">
        <f>IF(AND(WEEKDAY(Tabela1[[#This Row],[Dzień]])&lt;=6,WEEKDAY(Tabela1[[#This Row],[Dzień]])&gt;=2),ROUNDDOWN(Tabela1[[#This Row],[Popyt]]*Tabela1[[#This Row],[Nowa liczba rowerów]],0)*30,0)</f>
        <v>150</v>
      </c>
      <c r="R129" s="7">
        <f>IF(WEEKDAY(Tabela1[[#This Row],[Dzień]])=1,Tabela1[[#This Row],[Nowa liczba rowerów]]*15,0) + Tabela1[[#This Row],[Koszt kupionych rowerów]]</f>
        <v>0</v>
      </c>
      <c r="S129"/>
    </row>
    <row r="130" spans="1:19" x14ac:dyDescent="0.25">
      <c r="A130" s="1">
        <v>45055</v>
      </c>
      <c r="B130" s="1" t="s">
        <v>3</v>
      </c>
      <c r="C130" s="4" t="str">
        <f>VLOOKUP(MONTH(Tabela1[[#This Row],[Dzień]]),Tabela3[],2,TRUE)</f>
        <v>Maj</v>
      </c>
      <c r="D130" s="4">
        <f>YEAR(Tabela1[[#This Row],[Dzień]])</f>
        <v>2023</v>
      </c>
      <c r="E130" s="2">
        <f>VLOOKUP(Tabela1[[#This Row],[Pora roku]],TabelaPopyt[],2,FALSE)</f>
        <v>0.5</v>
      </c>
      <c r="F130" s="3">
        <v>10</v>
      </c>
      <c r="G130" s="7">
        <f>IF(AND(WEEKDAY(Tabela1[[#This Row],[Dzień]])&lt;=6,WEEKDAY(Tabela1[[#This Row],[Dzień]])&gt;=2),ROUNDDOWN(Tabela1[[#This Row],[Popyt]]*Tabela1[[#This Row],[Liczba Rowerów]],0)*30,0)</f>
        <v>150</v>
      </c>
      <c r="H130" s="7">
        <f>IF(WEEKDAY(Tabela1[[#This Row],[Dzień]])=1,Tabela1[[#This Row],[Liczba Rowerów]]*15,0)</f>
        <v>0</v>
      </c>
      <c r="I130" s="7">
        <f>Tabela1[[#This Row],[Przychód]]-Tabela1[[#This Row],[Koszt Serwisu]]</f>
        <v>150</v>
      </c>
      <c r="J130" s="7">
        <f>J129+Tabela1[[#This Row],[Przychód]]</f>
        <v>8760</v>
      </c>
      <c r="K130" s="7">
        <f>K129+Tabela1[[#This Row],[Koszt Serwisu]]</f>
        <v>10850</v>
      </c>
      <c r="L130" s="7">
        <f>Tabela1[[#This Row],[Łączny przychód]]-Tabela1[[#This Row],[Łączny Koszt]]</f>
        <v>-2090</v>
      </c>
      <c r="M130" s="7">
        <f>IF(AND(WEEKDAY(Tabela1[[#This Row],[Dzień]])&lt;=6,WEEKDAY(Tabela1[[#This Row],[Dzień]])&gt;=2),ROUNDDOWN(Tabela1[[#This Row],[Popyt]]*Tabela1[[#This Row],[Liczba Rowerów]],0)*E$734,0)</f>
        <v>330</v>
      </c>
      <c r="N130" s="7">
        <f>Tabela1[[#This Row],[Testowany przychód]]-Tabela1[[#This Row],[Koszt Serwisu]]</f>
        <v>330</v>
      </c>
      <c r="O130" s="4">
        <f>IF(P129 &lt;&gt; 0, O129 + 3, O129)</f>
        <v>10</v>
      </c>
      <c r="P130" s="4">
        <f>IF(AND(C130 &lt;&gt; C131,L129&gt;=2400),2400,0)</f>
        <v>0</v>
      </c>
      <c r="Q130" s="7">
        <f>IF(AND(WEEKDAY(Tabela1[[#This Row],[Dzień]])&lt;=6,WEEKDAY(Tabela1[[#This Row],[Dzień]])&gt;=2),ROUNDDOWN(Tabela1[[#This Row],[Popyt]]*Tabela1[[#This Row],[Nowa liczba rowerów]],0)*30,0)</f>
        <v>150</v>
      </c>
      <c r="R130" s="7">
        <f>IF(WEEKDAY(Tabela1[[#This Row],[Dzień]])=1,Tabela1[[#This Row],[Nowa liczba rowerów]]*15,0) + Tabela1[[#This Row],[Koszt kupionych rowerów]]</f>
        <v>0</v>
      </c>
      <c r="S130"/>
    </row>
    <row r="131" spans="1:19" x14ac:dyDescent="0.25">
      <c r="A131" s="1">
        <v>45056</v>
      </c>
      <c r="B131" s="1" t="s">
        <v>3</v>
      </c>
      <c r="C131" s="4" t="str">
        <f>VLOOKUP(MONTH(Tabela1[[#This Row],[Dzień]]),Tabela3[],2,TRUE)</f>
        <v>Maj</v>
      </c>
      <c r="D131" s="4">
        <f>YEAR(Tabela1[[#This Row],[Dzień]])</f>
        <v>2023</v>
      </c>
      <c r="E131" s="2">
        <f>VLOOKUP(Tabela1[[#This Row],[Pora roku]],TabelaPopyt[],2,FALSE)</f>
        <v>0.5</v>
      </c>
      <c r="F131" s="3">
        <v>10</v>
      </c>
      <c r="G131" s="7">
        <f>IF(AND(WEEKDAY(Tabela1[[#This Row],[Dzień]])&lt;=6,WEEKDAY(Tabela1[[#This Row],[Dzień]])&gt;=2),ROUNDDOWN(Tabela1[[#This Row],[Popyt]]*Tabela1[[#This Row],[Liczba Rowerów]],0)*30,0)</f>
        <v>150</v>
      </c>
      <c r="H131" s="7">
        <f>IF(WEEKDAY(Tabela1[[#This Row],[Dzień]])=1,Tabela1[[#This Row],[Liczba Rowerów]]*15,0)</f>
        <v>0</v>
      </c>
      <c r="I131" s="7">
        <f>Tabela1[[#This Row],[Przychód]]-Tabela1[[#This Row],[Koszt Serwisu]]</f>
        <v>150</v>
      </c>
      <c r="J131" s="7">
        <f>J130+Tabela1[[#This Row],[Przychód]]</f>
        <v>8910</v>
      </c>
      <c r="K131" s="7">
        <f>K130+Tabela1[[#This Row],[Koszt Serwisu]]</f>
        <v>10850</v>
      </c>
      <c r="L131" s="7">
        <f>Tabela1[[#This Row],[Łączny przychód]]-Tabela1[[#This Row],[Łączny Koszt]]</f>
        <v>-1940</v>
      </c>
      <c r="M131" s="7">
        <f>IF(AND(WEEKDAY(Tabela1[[#This Row],[Dzień]])&lt;=6,WEEKDAY(Tabela1[[#This Row],[Dzień]])&gt;=2),ROUNDDOWN(Tabela1[[#This Row],[Popyt]]*Tabela1[[#This Row],[Liczba Rowerów]],0)*E$734,0)</f>
        <v>330</v>
      </c>
      <c r="N131" s="7">
        <f>Tabela1[[#This Row],[Testowany przychód]]-Tabela1[[#This Row],[Koszt Serwisu]]</f>
        <v>330</v>
      </c>
      <c r="O131" s="4">
        <f>IF(P130 &lt;&gt; 0, O130 + 3, O130)</f>
        <v>10</v>
      </c>
      <c r="P131" s="4">
        <f>IF(AND(C131 &lt;&gt; C132,L130&gt;=2400),2400,0)</f>
        <v>0</v>
      </c>
      <c r="Q131" s="7">
        <f>IF(AND(WEEKDAY(Tabela1[[#This Row],[Dzień]])&lt;=6,WEEKDAY(Tabela1[[#This Row],[Dzień]])&gt;=2),ROUNDDOWN(Tabela1[[#This Row],[Popyt]]*Tabela1[[#This Row],[Nowa liczba rowerów]],0)*30,0)</f>
        <v>150</v>
      </c>
      <c r="R131" s="7">
        <f>IF(WEEKDAY(Tabela1[[#This Row],[Dzień]])=1,Tabela1[[#This Row],[Nowa liczba rowerów]]*15,0) + Tabela1[[#This Row],[Koszt kupionych rowerów]]</f>
        <v>0</v>
      </c>
      <c r="S131"/>
    </row>
    <row r="132" spans="1:19" x14ac:dyDescent="0.25">
      <c r="A132" s="1">
        <v>45057</v>
      </c>
      <c r="B132" s="1" t="s">
        <v>3</v>
      </c>
      <c r="C132" s="4" t="str">
        <f>VLOOKUP(MONTH(Tabela1[[#This Row],[Dzień]]),Tabela3[],2,TRUE)</f>
        <v>Maj</v>
      </c>
      <c r="D132" s="4">
        <f>YEAR(Tabela1[[#This Row],[Dzień]])</f>
        <v>2023</v>
      </c>
      <c r="E132" s="2">
        <f>VLOOKUP(Tabela1[[#This Row],[Pora roku]],TabelaPopyt[],2,FALSE)</f>
        <v>0.5</v>
      </c>
      <c r="F132" s="3">
        <v>10</v>
      </c>
      <c r="G132" s="7">
        <f>IF(AND(WEEKDAY(Tabela1[[#This Row],[Dzień]])&lt;=6,WEEKDAY(Tabela1[[#This Row],[Dzień]])&gt;=2),ROUNDDOWN(Tabela1[[#This Row],[Popyt]]*Tabela1[[#This Row],[Liczba Rowerów]],0)*30,0)</f>
        <v>150</v>
      </c>
      <c r="H132" s="7">
        <f>IF(WEEKDAY(Tabela1[[#This Row],[Dzień]])=1,Tabela1[[#This Row],[Liczba Rowerów]]*15,0)</f>
        <v>0</v>
      </c>
      <c r="I132" s="7">
        <f>Tabela1[[#This Row],[Przychód]]-Tabela1[[#This Row],[Koszt Serwisu]]</f>
        <v>150</v>
      </c>
      <c r="J132" s="7">
        <f>J131+Tabela1[[#This Row],[Przychód]]</f>
        <v>9060</v>
      </c>
      <c r="K132" s="7">
        <f>K131+Tabela1[[#This Row],[Koszt Serwisu]]</f>
        <v>10850</v>
      </c>
      <c r="L132" s="7">
        <f>Tabela1[[#This Row],[Łączny przychód]]-Tabela1[[#This Row],[Łączny Koszt]]</f>
        <v>-1790</v>
      </c>
      <c r="M132" s="7">
        <f>IF(AND(WEEKDAY(Tabela1[[#This Row],[Dzień]])&lt;=6,WEEKDAY(Tabela1[[#This Row],[Dzień]])&gt;=2),ROUNDDOWN(Tabela1[[#This Row],[Popyt]]*Tabela1[[#This Row],[Liczba Rowerów]],0)*E$734,0)</f>
        <v>330</v>
      </c>
      <c r="N132" s="7">
        <f>Tabela1[[#This Row],[Testowany przychód]]-Tabela1[[#This Row],[Koszt Serwisu]]</f>
        <v>330</v>
      </c>
      <c r="O132" s="4">
        <f>IF(P131 &lt;&gt; 0, O131 + 3, O131)</f>
        <v>10</v>
      </c>
      <c r="P132" s="4">
        <f>IF(AND(C132 &lt;&gt; C133,L131&gt;=2400),2400,0)</f>
        <v>0</v>
      </c>
      <c r="Q132" s="7">
        <f>IF(AND(WEEKDAY(Tabela1[[#This Row],[Dzień]])&lt;=6,WEEKDAY(Tabela1[[#This Row],[Dzień]])&gt;=2),ROUNDDOWN(Tabela1[[#This Row],[Popyt]]*Tabela1[[#This Row],[Nowa liczba rowerów]],0)*30,0)</f>
        <v>150</v>
      </c>
      <c r="R132" s="7">
        <f>IF(WEEKDAY(Tabela1[[#This Row],[Dzień]])=1,Tabela1[[#This Row],[Nowa liczba rowerów]]*15,0) + Tabela1[[#This Row],[Koszt kupionych rowerów]]</f>
        <v>0</v>
      </c>
      <c r="S132"/>
    </row>
    <row r="133" spans="1:19" x14ac:dyDescent="0.25">
      <c r="A133" s="1">
        <v>45058</v>
      </c>
      <c r="B133" s="1" t="s">
        <v>3</v>
      </c>
      <c r="C133" s="4" t="str">
        <f>VLOOKUP(MONTH(Tabela1[[#This Row],[Dzień]]),Tabela3[],2,TRUE)</f>
        <v>Maj</v>
      </c>
      <c r="D133" s="4">
        <f>YEAR(Tabela1[[#This Row],[Dzień]])</f>
        <v>2023</v>
      </c>
      <c r="E133" s="2">
        <f>VLOOKUP(Tabela1[[#This Row],[Pora roku]],TabelaPopyt[],2,FALSE)</f>
        <v>0.5</v>
      </c>
      <c r="F133" s="3">
        <v>10</v>
      </c>
      <c r="G133" s="7">
        <f>IF(AND(WEEKDAY(Tabela1[[#This Row],[Dzień]])&lt;=6,WEEKDAY(Tabela1[[#This Row],[Dzień]])&gt;=2),ROUNDDOWN(Tabela1[[#This Row],[Popyt]]*Tabela1[[#This Row],[Liczba Rowerów]],0)*30,0)</f>
        <v>150</v>
      </c>
      <c r="H133" s="7">
        <f>IF(WEEKDAY(Tabela1[[#This Row],[Dzień]])=1,Tabela1[[#This Row],[Liczba Rowerów]]*15,0)</f>
        <v>0</v>
      </c>
      <c r="I133" s="7">
        <f>Tabela1[[#This Row],[Przychód]]-Tabela1[[#This Row],[Koszt Serwisu]]</f>
        <v>150</v>
      </c>
      <c r="J133" s="7">
        <f>J132+Tabela1[[#This Row],[Przychód]]</f>
        <v>9210</v>
      </c>
      <c r="K133" s="7">
        <f>K132+Tabela1[[#This Row],[Koszt Serwisu]]</f>
        <v>10850</v>
      </c>
      <c r="L133" s="7">
        <f>Tabela1[[#This Row],[Łączny przychód]]-Tabela1[[#This Row],[Łączny Koszt]]</f>
        <v>-1640</v>
      </c>
      <c r="M133" s="7">
        <f>IF(AND(WEEKDAY(Tabela1[[#This Row],[Dzień]])&lt;=6,WEEKDAY(Tabela1[[#This Row],[Dzień]])&gt;=2),ROUNDDOWN(Tabela1[[#This Row],[Popyt]]*Tabela1[[#This Row],[Liczba Rowerów]],0)*E$734,0)</f>
        <v>330</v>
      </c>
      <c r="N133" s="7">
        <f>Tabela1[[#This Row],[Testowany przychód]]-Tabela1[[#This Row],[Koszt Serwisu]]</f>
        <v>330</v>
      </c>
      <c r="O133" s="4">
        <f>IF(P132 &lt;&gt; 0, O132 + 3, O132)</f>
        <v>10</v>
      </c>
      <c r="P133" s="4">
        <f>IF(AND(C133 &lt;&gt; C134,L132&gt;=2400),2400,0)</f>
        <v>0</v>
      </c>
      <c r="Q133" s="7">
        <f>IF(AND(WEEKDAY(Tabela1[[#This Row],[Dzień]])&lt;=6,WEEKDAY(Tabela1[[#This Row],[Dzień]])&gt;=2),ROUNDDOWN(Tabela1[[#This Row],[Popyt]]*Tabela1[[#This Row],[Nowa liczba rowerów]],0)*30,0)</f>
        <v>150</v>
      </c>
      <c r="R133" s="7">
        <f>IF(WEEKDAY(Tabela1[[#This Row],[Dzień]])=1,Tabela1[[#This Row],[Nowa liczba rowerów]]*15,0) + Tabela1[[#This Row],[Koszt kupionych rowerów]]</f>
        <v>0</v>
      </c>
      <c r="S133"/>
    </row>
    <row r="134" spans="1:19" x14ac:dyDescent="0.25">
      <c r="A134" s="1">
        <v>45059</v>
      </c>
      <c r="B134" s="1" t="s">
        <v>3</v>
      </c>
      <c r="C134" s="4" t="str">
        <f>VLOOKUP(MONTH(Tabela1[[#This Row],[Dzień]]),Tabela3[],2,TRUE)</f>
        <v>Maj</v>
      </c>
      <c r="D134" s="4">
        <f>YEAR(Tabela1[[#This Row],[Dzień]])</f>
        <v>2023</v>
      </c>
      <c r="E134" s="2">
        <f>VLOOKUP(Tabela1[[#This Row],[Pora roku]],TabelaPopyt[],2,FALSE)</f>
        <v>0.5</v>
      </c>
      <c r="F134" s="3">
        <v>10</v>
      </c>
      <c r="G134" s="7">
        <f>IF(AND(WEEKDAY(Tabela1[[#This Row],[Dzień]])&lt;=6,WEEKDAY(Tabela1[[#This Row],[Dzień]])&gt;=2),ROUNDDOWN(Tabela1[[#This Row],[Popyt]]*Tabela1[[#This Row],[Liczba Rowerów]],0)*30,0)</f>
        <v>0</v>
      </c>
      <c r="H134" s="7">
        <f>IF(WEEKDAY(Tabela1[[#This Row],[Dzień]])=1,Tabela1[[#This Row],[Liczba Rowerów]]*15,0)</f>
        <v>0</v>
      </c>
      <c r="I134" s="7">
        <f>Tabela1[[#This Row],[Przychód]]-Tabela1[[#This Row],[Koszt Serwisu]]</f>
        <v>0</v>
      </c>
      <c r="J134" s="7">
        <f>J133+Tabela1[[#This Row],[Przychód]]</f>
        <v>9210</v>
      </c>
      <c r="K134" s="7">
        <f>K133+Tabela1[[#This Row],[Koszt Serwisu]]</f>
        <v>10850</v>
      </c>
      <c r="L134" s="7">
        <f>Tabela1[[#This Row],[Łączny przychód]]-Tabela1[[#This Row],[Łączny Koszt]]</f>
        <v>-1640</v>
      </c>
      <c r="M134" s="7">
        <f>IF(AND(WEEKDAY(Tabela1[[#This Row],[Dzień]])&lt;=6,WEEKDAY(Tabela1[[#This Row],[Dzień]])&gt;=2),ROUNDDOWN(Tabela1[[#This Row],[Popyt]]*Tabela1[[#This Row],[Liczba Rowerów]],0)*E$734,0)</f>
        <v>0</v>
      </c>
      <c r="N134" s="7">
        <f>Tabela1[[#This Row],[Testowany przychód]]-Tabela1[[#This Row],[Koszt Serwisu]]</f>
        <v>0</v>
      </c>
      <c r="O134" s="4">
        <f>IF(P133 &lt;&gt; 0, O133 + 3, O133)</f>
        <v>10</v>
      </c>
      <c r="P134" s="4">
        <f>IF(AND(C134 &lt;&gt; C135,L133&gt;=2400),2400,0)</f>
        <v>0</v>
      </c>
      <c r="Q134" s="7">
        <f>IF(AND(WEEKDAY(Tabela1[[#This Row],[Dzień]])&lt;=6,WEEKDAY(Tabela1[[#This Row],[Dzień]])&gt;=2),ROUNDDOWN(Tabela1[[#This Row],[Popyt]]*Tabela1[[#This Row],[Nowa liczba rowerów]],0)*30,0)</f>
        <v>0</v>
      </c>
      <c r="R134" s="7">
        <f>IF(WEEKDAY(Tabela1[[#This Row],[Dzień]])=1,Tabela1[[#This Row],[Nowa liczba rowerów]]*15,0) + Tabela1[[#This Row],[Koszt kupionych rowerów]]</f>
        <v>0</v>
      </c>
      <c r="S134"/>
    </row>
    <row r="135" spans="1:19" x14ac:dyDescent="0.25">
      <c r="A135" s="1">
        <v>45060</v>
      </c>
      <c r="B135" s="1" t="s">
        <v>3</v>
      </c>
      <c r="C135" s="4" t="str">
        <f>VLOOKUP(MONTH(Tabela1[[#This Row],[Dzień]]),Tabela3[],2,TRUE)</f>
        <v>Maj</v>
      </c>
      <c r="D135" s="4">
        <f>YEAR(Tabela1[[#This Row],[Dzień]])</f>
        <v>2023</v>
      </c>
      <c r="E135" s="2">
        <f>VLOOKUP(Tabela1[[#This Row],[Pora roku]],TabelaPopyt[],2,FALSE)</f>
        <v>0.5</v>
      </c>
      <c r="F135" s="3">
        <v>10</v>
      </c>
      <c r="G135" s="7">
        <f>IF(AND(WEEKDAY(Tabela1[[#This Row],[Dzień]])&lt;=6,WEEKDAY(Tabela1[[#This Row],[Dzień]])&gt;=2),ROUNDDOWN(Tabela1[[#This Row],[Popyt]]*Tabela1[[#This Row],[Liczba Rowerów]],0)*30,0)</f>
        <v>0</v>
      </c>
      <c r="H135" s="7">
        <f>IF(WEEKDAY(Tabela1[[#This Row],[Dzień]])=1,Tabela1[[#This Row],[Liczba Rowerów]]*15,0)</f>
        <v>150</v>
      </c>
      <c r="I135" s="7">
        <f>Tabela1[[#This Row],[Przychód]]-Tabela1[[#This Row],[Koszt Serwisu]]</f>
        <v>-150</v>
      </c>
      <c r="J135" s="7">
        <f>J134+Tabela1[[#This Row],[Przychód]]</f>
        <v>9210</v>
      </c>
      <c r="K135" s="7">
        <f>K134+Tabela1[[#This Row],[Koszt Serwisu]]</f>
        <v>11000</v>
      </c>
      <c r="L135" s="7">
        <f>Tabela1[[#This Row],[Łączny przychód]]-Tabela1[[#This Row],[Łączny Koszt]]</f>
        <v>-1790</v>
      </c>
      <c r="M135" s="7">
        <f>IF(AND(WEEKDAY(Tabela1[[#This Row],[Dzień]])&lt;=6,WEEKDAY(Tabela1[[#This Row],[Dzień]])&gt;=2),ROUNDDOWN(Tabela1[[#This Row],[Popyt]]*Tabela1[[#This Row],[Liczba Rowerów]],0)*E$734,0)</f>
        <v>0</v>
      </c>
      <c r="N135" s="7">
        <f>Tabela1[[#This Row],[Testowany przychód]]-Tabela1[[#This Row],[Koszt Serwisu]]</f>
        <v>-150</v>
      </c>
      <c r="O135" s="4">
        <f>IF(P134 &lt;&gt; 0, O134 + 3, O134)</f>
        <v>10</v>
      </c>
      <c r="P135" s="4">
        <f>IF(AND(C135 &lt;&gt; C136,L134&gt;=2400),2400,0)</f>
        <v>0</v>
      </c>
      <c r="Q135" s="7">
        <f>IF(AND(WEEKDAY(Tabela1[[#This Row],[Dzień]])&lt;=6,WEEKDAY(Tabela1[[#This Row],[Dzień]])&gt;=2),ROUNDDOWN(Tabela1[[#This Row],[Popyt]]*Tabela1[[#This Row],[Nowa liczba rowerów]],0)*30,0)</f>
        <v>0</v>
      </c>
      <c r="R135" s="7">
        <f>IF(WEEKDAY(Tabela1[[#This Row],[Dzień]])=1,Tabela1[[#This Row],[Nowa liczba rowerów]]*15,0) + Tabela1[[#This Row],[Koszt kupionych rowerów]]</f>
        <v>150</v>
      </c>
      <c r="S135"/>
    </row>
    <row r="136" spans="1:19" x14ac:dyDescent="0.25">
      <c r="A136" s="1">
        <v>45061</v>
      </c>
      <c r="B136" s="1" t="s">
        <v>3</v>
      </c>
      <c r="C136" s="4" t="str">
        <f>VLOOKUP(MONTH(Tabela1[[#This Row],[Dzień]]),Tabela3[],2,TRUE)</f>
        <v>Maj</v>
      </c>
      <c r="D136" s="4">
        <f>YEAR(Tabela1[[#This Row],[Dzień]])</f>
        <v>2023</v>
      </c>
      <c r="E136" s="2">
        <f>VLOOKUP(Tabela1[[#This Row],[Pora roku]],TabelaPopyt[],2,FALSE)</f>
        <v>0.5</v>
      </c>
      <c r="F136" s="3">
        <v>10</v>
      </c>
      <c r="G136" s="7">
        <f>IF(AND(WEEKDAY(Tabela1[[#This Row],[Dzień]])&lt;=6,WEEKDAY(Tabela1[[#This Row],[Dzień]])&gt;=2),ROUNDDOWN(Tabela1[[#This Row],[Popyt]]*Tabela1[[#This Row],[Liczba Rowerów]],0)*30,0)</f>
        <v>150</v>
      </c>
      <c r="H136" s="7">
        <f>IF(WEEKDAY(Tabela1[[#This Row],[Dzień]])=1,Tabela1[[#This Row],[Liczba Rowerów]]*15,0)</f>
        <v>0</v>
      </c>
      <c r="I136" s="7">
        <f>Tabela1[[#This Row],[Przychód]]-Tabela1[[#This Row],[Koszt Serwisu]]</f>
        <v>150</v>
      </c>
      <c r="J136" s="7">
        <f>J135+Tabela1[[#This Row],[Przychód]]</f>
        <v>9360</v>
      </c>
      <c r="K136" s="7">
        <f>K135+Tabela1[[#This Row],[Koszt Serwisu]]</f>
        <v>11000</v>
      </c>
      <c r="L136" s="7">
        <f>Tabela1[[#This Row],[Łączny przychód]]-Tabela1[[#This Row],[Łączny Koszt]]</f>
        <v>-1640</v>
      </c>
      <c r="M136" s="7">
        <f>IF(AND(WEEKDAY(Tabela1[[#This Row],[Dzień]])&lt;=6,WEEKDAY(Tabela1[[#This Row],[Dzień]])&gt;=2),ROUNDDOWN(Tabela1[[#This Row],[Popyt]]*Tabela1[[#This Row],[Liczba Rowerów]],0)*E$734,0)</f>
        <v>330</v>
      </c>
      <c r="N136" s="7">
        <f>Tabela1[[#This Row],[Testowany przychód]]-Tabela1[[#This Row],[Koszt Serwisu]]</f>
        <v>330</v>
      </c>
      <c r="O136" s="4">
        <f>IF(P135 &lt;&gt; 0, O135 + 3, O135)</f>
        <v>10</v>
      </c>
      <c r="P136" s="4">
        <f>IF(AND(C136 &lt;&gt; C137,L135&gt;=2400),2400,0)</f>
        <v>0</v>
      </c>
      <c r="Q136" s="7">
        <f>IF(AND(WEEKDAY(Tabela1[[#This Row],[Dzień]])&lt;=6,WEEKDAY(Tabela1[[#This Row],[Dzień]])&gt;=2),ROUNDDOWN(Tabela1[[#This Row],[Popyt]]*Tabela1[[#This Row],[Nowa liczba rowerów]],0)*30,0)</f>
        <v>150</v>
      </c>
      <c r="R136" s="7">
        <f>IF(WEEKDAY(Tabela1[[#This Row],[Dzień]])=1,Tabela1[[#This Row],[Nowa liczba rowerów]]*15,0) + Tabela1[[#This Row],[Koszt kupionych rowerów]]</f>
        <v>0</v>
      </c>
      <c r="S136"/>
    </row>
    <row r="137" spans="1:19" x14ac:dyDescent="0.25">
      <c r="A137" s="1">
        <v>45062</v>
      </c>
      <c r="B137" s="1" t="s">
        <v>3</v>
      </c>
      <c r="C137" s="4" t="str">
        <f>VLOOKUP(MONTH(Tabela1[[#This Row],[Dzień]]),Tabela3[],2,TRUE)</f>
        <v>Maj</v>
      </c>
      <c r="D137" s="4">
        <f>YEAR(Tabela1[[#This Row],[Dzień]])</f>
        <v>2023</v>
      </c>
      <c r="E137" s="2">
        <f>VLOOKUP(Tabela1[[#This Row],[Pora roku]],TabelaPopyt[],2,FALSE)</f>
        <v>0.5</v>
      </c>
      <c r="F137" s="3">
        <v>10</v>
      </c>
      <c r="G137" s="7">
        <f>IF(AND(WEEKDAY(Tabela1[[#This Row],[Dzień]])&lt;=6,WEEKDAY(Tabela1[[#This Row],[Dzień]])&gt;=2),ROUNDDOWN(Tabela1[[#This Row],[Popyt]]*Tabela1[[#This Row],[Liczba Rowerów]],0)*30,0)</f>
        <v>150</v>
      </c>
      <c r="H137" s="7">
        <f>IF(WEEKDAY(Tabela1[[#This Row],[Dzień]])=1,Tabela1[[#This Row],[Liczba Rowerów]]*15,0)</f>
        <v>0</v>
      </c>
      <c r="I137" s="7">
        <f>Tabela1[[#This Row],[Przychód]]-Tabela1[[#This Row],[Koszt Serwisu]]</f>
        <v>150</v>
      </c>
      <c r="J137" s="7">
        <f>J136+Tabela1[[#This Row],[Przychód]]</f>
        <v>9510</v>
      </c>
      <c r="K137" s="7">
        <f>K136+Tabela1[[#This Row],[Koszt Serwisu]]</f>
        <v>11000</v>
      </c>
      <c r="L137" s="7">
        <f>Tabela1[[#This Row],[Łączny przychód]]-Tabela1[[#This Row],[Łączny Koszt]]</f>
        <v>-1490</v>
      </c>
      <c r="M137" s="7">
        <f>IF(AND(WEEKDAY(Tabela1[[#This Row],[Dzień]])&lt;=6,WEEKDAY(Tabela1[[#This Row],[Dzień]])&gt;=2),ROUNDDOWN(Tabela1[[#This Row],[Popyt]]*Tabela1[[#This Row],[Liczba Rowerów]],0)*E$734,0)</f>
        <v>330</v>
      </c>
      <c r="N137" s="7">
        <f>Tabela1[[#This Row],[Testowany przychód]]-Tabela1[[#This Row],[Koszt Serwisu]]</f>
        <v>330</v>
      </c>
      <c r="O137" s="4">
        <f>IF(P136 &lt;&gt; 0, O136 + 3, O136)</f>
        <v>10</v>
      </c>
      <c r="P137" s="4">
        <f>IF(AND(C137 &lt;&gt; C138,L136&gt;=2400),2400,0)</f>
        <v>0</v>
      </c>
      <c r="Q137" s="7">
        <f>IF(AND(WEEKDAY(Tabela1[[#This Row],[Dzień]])&lt;=6,WEEKDAY(Tabela1[[#This Row],[Dzień]])&gt;=2),ROUNDDOWN(Tabela1[[#This Row],[Popyt]]*Tabela1[[#This Row],[Nowa liczba rowerów]],0)*30,0)</f>
        <v>150</v>
      </c>
      <c r="R137" s="7">
        <f>IF(WEEKDAY(Tabela1[[#This Row],[Dzień]])=1,Tabela1[[#This Row],[Nowa liczba rowerów]]*15,0) + Tabela1[[#This Row],[Koszt kupionych rowerów]]</f>
        <v>0</v>
      </c>
      <c r="S137"/>
    </row>
    <row r="138" spans="1:19" x14ac:dyDescent="0.25">
      <c r="A138" s="1">
        <v>45063</v>
      </c>
      <c r="B138" s="1" t="s">
        <v>3</v>
      </c>
      <c r="C138" s="4" t="str">
        <f>VLOOKUP(MONTH(Tabela1[[#This Row],[Dzień]]),Tabela3[],2,TRUE)</f>
        <v>Maj</v>
      </c>
      <c r="D138" s="4">
        <f>YEAR(Tabela1[[#This Row],[Dzień]])</f>
        <v>2023</v>
      </c>
      <c r="E138" s="2">
        <f>VLOOKUP(Tabela1[[#This Row],[Pora roku]],TabelaPopyt[],2,FALSE)</f>
        <v>0.5</v>
      </c>
      <c r="F138" s="3">
        <v>10</v>
      </c>
      <c r="G138" s="7">
        <f>IF(AND(WEEKDAY(Tabela1[[#This Row],[Dzień]])&lt;=6,WEEKDAY(Tabela1[[#This Row],[Dzień]])&gt;=2),ROUNDDOWN(Tabela1[[#This Row],[Popyt]]*Tabela1[[#This Row],[Liczba Rowerów]],0)*30,0)</f>
        <v>150</v>
      </c>
      <c r="H138" s="7">
        <f>IF(WEEKDAY(Tabela1[[#This Row],[Dzień]])=1,Tabela1[[#This Row],[Liczba Rowerów]]*15,0)</f>
        <v>0</v>
      </c>
      <c r="I138" s="7">
        <f>Tabela1[[#This Row],[Przychód]]-Tabela1[[#This Row],[Koszt Serwisu]]</f>
        <v>150</v>
      </c>
      <c r="J138" s="7">
        <f>J137+Tabela1[[#This Row],[Przychód]]</f>
        <v>9660</v>
      </c>
      <c r="K138" s="7">
        <f>K137+Tabela1[[#This Row],[Koszt Serwisu]]</f>
        <v>11000</v>
      </c>
      <c r="L138" s="7">
        <f>Tabela1[[#This Row],[Łączny przychód]]-Tabela1[[#This Row],[Łączny Koszt]]</f>
        <v>-1340</v>
      </c>
      <c r="M138" s="7">
        <f>IF(AND(WEEKDAY(Tabela1[[#This Row],[Dzień]])&lt;=6,WEEKDAY(Tabela1[[#This Row],[Dzień]])&gt;=2),ROUNDDOWN(Tabela1[[#This Row],[Popyt]]*Tabela1[[#This Row],[Liczba Rowerów]],0)*E$734,0)</f>
        <v>330</v>
      </c>
      <c r="N138" s="7">
        <f>Tabela1[[#This Row],[Testowany przychód]]-Tabela1[[#This Row],[Koszt Serwisu]]</f>
        <v>330</v>
      </c>
      <c r="O138" s="4">
        <f>IF(P137 &lt;&gt; 0, O137 + 3, O137)</f>
        <v>10</v>
      </c>
      <c r="P138" s="4">
        <f>IF(AND(C138 &lt;&gt; C139,L137&gt;=2400),2400,0)</f>
        <v>0</v>
      </c>
      <c r="Q138" s="7">
        <f>IF(AND(WEEKDAY(Tabela1[[#This Row],[Dzień]])&lt;=6,WEEKDAY(Tabela1[[#This Row],[Dzień]])&gt;=2),ROUNDDOWN(Tabela1[[#This Row],[Popyt]]*Tabela1[[#This Row],[Nowa liczba rowerów]],0)*30,0)</f>
        <v>150</v>
      </c>
      <c r="R138" s="7">
        <f>IF(WEEKDAY(Tabela1[[#This Row],[Dzień]])=1,Tabela1[[#This Row],[Nowa liczba rowerów]]*15,0) + Tabela1[[#This Row],[Koszt kupionych rowerów]]</f>
        <v>0</v>
      </c>
      <c r="S138"/>
    </row>
    <row r="139" spans="1:19" x14ac:dyDescent="0.25">
      <c r="A139" s="1">
        <v>45064</v>
      </c>
      <c r="B139" s="1" t="s">
        <v>3</v>
      </c>
      <c r="C139" s="4" t="str">
        <f>VLOOKUP(MONTH(Tabela1[[#This Row],[Dzień]]),Tabela3[],2,TRUE)</f>
        <v>Maj</v>
      </c>
      <c r="D139" s="4">
        <f>YEAR(Tabela1[[#This Row],[Dzień]])</f>
        <v>2023</v>
      </c>
      <c r="E139" s="2">
        <f>VLOOKUP(Tabela1[[#This Row],[Pora roku]],TabelaPopyt[],2,FALSE)</f>
        <v>0.5</v>
      </c>
      <c r="F139" s="3">
        <v>10</v>
      </c>
      <c r="G139" s="7">
        <f>IF(AND(WEEKDAY(Tabela1[[#This Row],[Dzień]])&lt;=6,WEEKDAY(Tabela1[[#This Row],[Dzień]])&gt;=2),ROUNDDOWN(Tabela1[[#This Row],[Popyt]]*Tabela1[[#This Row],[Liczba Rowerów]],0)*30,0)</f>
        <v>150</v>
      </c>
      <c r="H139" s="7">
        <f>IF(WEEKDAY(Tabela1[[#This Row],[Dzień]])=1,Tabela1[[#This Row],[Liczba Rowerów]]*15,0)</f>
        <v>0</v>
      </c>
      <c r="I139" s="7">
        <f>Tabela1[[#This Row],[Przychód]]-Tabela1[[#This Row],[Koszt Serwisu]]</f>
        <v>150</v>
      </c>
      <c r="J139" s="7">
        <f>J138+Tabela1[[#This Row],[Przychód]]</f>
        <v>9810</v>
      </c>
      <c r="K139" s="7">
        <f>K138+Tabela1[[#This Row],[Koszt Serwisu]]</f>
        <v>11000</v>
      </c>
      <c r="L139" s="7">
        <f>Tabela1[[#This Row],[Łączny przychód]]-Tabela1[[#This Row],[Łączny Koszt]]</f>
        <v>-1190</v>
      </c>
      <c r="M139" s="7">
        <f>IF(AND(WEEKDAY(Tabela1[[#This Row],[Dzień]])&lt;=6,WEEKDAY(Tabela1[[#This Row],[Dzień]])&gt;=2),ROUNDDOWN(Tabela1[[#This Row],[Popyt]]*Tabela1[[#This Row],[Liczba Rowerów]],0)*E$734,0)</f>
        <v>330</v>
      </c>
      <c r="N139" s="7">
        <f>Tabela1[[#This Row],[Testowany przychód]]-Tabela1[[#This Row],[Koszt Serwisu]]</f>
        <v>330</v>
      </c>
      <c r="O139" s="4">
        <f>IF(P138 &lt;&gt; 0, O138 + 3, O138)</f>
        <v>10</v>
      </c>
      <c r="P139" s="4">
        <f>IF(AND(C139 &lt;&gt; C140,L138&gt;=2400),2400,0)</f>
        <v>0</v>
      </c>
      <c r="Q139" s="7">
        <f>IF(AND(WEEKDAY(Tabela1[[#This Row],[Dzień]])&lt;=6,WEEKDAY(Tabela1[[#This Row],[Dzień]])&gt;=2),ROUNDDOWN(Tabela1[[#This Row],[Popyt]]*Tabela1[[#This Row],[Nowa liczba rowerów]],0)*30,0)</f>
        <v>150</v>
      </c>
      <c r="R139" s="7">
        <f>IF(WEEKDAY(Tabela1[[#This Row],[Dzień]])=1,Tabela1[[#This Row],[Nowa liczba rowerów]]*15,0) + Tabela1[[#This Row],[Koszt kupionych rowerów]]</f>
        <v>0</v>
      </c>
      <c r="S139"/>
    </row>
    <row r="140" spans="1:19" x14ac:dyDescent="0.25">
      <c r="A140" s="1">
        <v>45065</v>
      </c>
      <c r="B140" s="1" t="s">
        <v>3</v>
      </c>
      <c r="C140" s="4" t="str">
        <f>VLOOKUP(MONTH(Tabela1[[#This Row],[Dzień]]),Tabela3[],2,TRUE)</f>
        <v>Maj</v>
      </c>
      <c r="D140" s="4">
        <f>YEAR(Tabela1[[#This Row],[Dzień]])</f>
        <v>2023</v>
      </c>
      <c r="E140" s="2">
        <f>VLOOKUP(Tabela1[[#This Row],[Pora roku]],TabelaPopyt[],2,FALSE)</f>
        <v>0.5</v>
      </c>
      <c r="F140" s="3">
        <v>10</v>
      </c>
      <c r="G140" s="7">
        <f>IF(AND(WEEKDAY(Tabela1[[#This Row],[Dzień]])&lt;=6,WEEKDAY(Tabela1[[#This Row],[Dzień]])&gt;=2),ROUNDDOWN(Tabela1[[#This Row],[Popyt]]*Tabela1[[#This Row],[Liczba Rowerów]],0)*30,0)</f>
        <v>150</v>
      </c>
      <c r="H140" s="7">
        <f>IF(WEEKDAY(Tabela1[[#This Row],[Dzień]])=1,Tabela1[[#This Row],[Liczba Rowerów]]*15,0)</f>
        <v>0</v>
      </c>
      <c r="I140" s="7">
        <f>Tabela1[[#This Row],[Przychód]]-Tabela1[[#This Row],[Koszt Serwisu]]</f>
        <v>150</v>
      </c>
      <c r="J140" s="7">
        <f>J139+Tabela1[[#This Row],[Przychód]]</f>
        <v>9960</v>
      </c>
      <c r="K140" s="7">
        <f>K139+Tabela1[[#This Row],[Koszt Serwisu]]</f>
        <v>11000</v>
      </c>
      <c r="L140" s="7">
        <f>Tabela1[[#This Row],[Łączny przychód]]-Tabela1[[#This Row],[Łączny Koszt]]</f>
        <v>-1040</v>
      </c>
      <c r="M140" s="7">
        <f>IF(AND(WEEKDAY(Tabela1[[#This Row],[Dzień]])&lt;=6,WEEKDAY(Tabela1[[#This Row],[Dzień]])&gt;=2),ROUNDDOWN(Tabela1[[#This Row],[Popyt]]*Tabela1[[#This Row],[Liczba Rowerów]],0)*E$734,0)</f>
        <v>330</v>
      </c>
      <c r="N140" s="7">
        <f>Tabela1[[#This Row],[Testowany przychód]]-Tabela1[[#This Row],[Koszt Serwisu]]</f>
        <v>330</v>
      </c>
      <c r="O140" s="4">
        <f>IF(P139 &lt;&gt; 0, O139 + 3, O139)</f>
        <v>10</v>
      </c>
      <c r="P140" s="4">
        <f>IF(AND(C140 &lt;&gt; C141,L139&gt;=2400),2400,0)</f>
        <v>0</v>
      </c>
      <c r="Q140" s="7">
        <f>IF(AND(WEEKDAY(Tabela1[[#This Row],[Dzień]])&lt;=6,WEEKDAY(Tabela1[[#This Row],[Dzień]])&gt;=2),ROUNDDOWN(Tabela1[[#This Row],[Popyt]]*Tabela1[[#This Row],[Nowa liczba rowerów]],0)*30,0)</f>
        <v>150</v>
      </c>
      <c r="R140" s="7">
        <f>IF(WEEKDAY(Tabela1[[#This Row],[Dzień]])=1,Tabela1[[#This Row],[Nowa liczba rowerów]]*15,0) + Tabela1[[#This Row],[Koszt kupionych rowerów]]</f>
        <v>0</v>
      </c>
      <c r="S140"/>
    </row>
    <row r="141" spans="1:19" x14ac:dyDescent="0.25">
      <c r="A141" s="1">
        <v>45066</v>
      </c>
      <c r="B141" s="1" t="s">
        <v>3</v>
      </c>
      <c r="C141" s="4" t="str">
        <f>VLOOKUP(MONTH(Tabela1[[#This Row],[Dzień]]),Tabela3[],2,TRUE)</f>
        <v>Maj</v>
      </c>
      <c r="D141" s="4">
        <f>YEAR(Tabela1[[#This Row],[Dzień]])</f>
        <v>2023</v>
      </c>
      <c r="E141" s="2">
        <f>VLOOKUP(Tabela1[[#This Row],[Pora roku]],TabelaPopyt[],2,FALSE)</f>
        <v>0.5</v>
      </c>
      <c r="F141" s="3">
        <v>10</v>
      </c>
      <c r="G141" s="7">
        <f>IF(AND(WEEKDAY(Tabela1[[#This Row],[Dzień]])&lt;=6,WEEKDAY(Tabela1[[#This Row],[Dzień]])&gt;=2),ROUNDDOWN(Tabela1[[#This Row],[Popyt]]*Tabela1[[#This Row],[Liczba Rowerów]],0)*30,0)</f>
        <v>0</v>
      </c>
      <c r="H141" s="7">
        <f>IF(WEEKDAY(Tabela1[[#This Row],[Dzień]])=1,Tabela1[[#This Row],[Liczba Rowerów]]*15,0)</f>
        <v>0</v>
      </c>
      <c r="I141" s="7">
        <f>Tabela1[[#This Row],[Przychód]]-Tabela1[[#This Row],[Koszt Serwisu]]</f>
        <v>0</v>
      </c>
      <c r="J141" s="7">
        <f>J140+Tabela1[[#This Row],[Przychód]]</f>
        <v>9960</v>
      </c>
      <c r="K141" s="7">
        <f>K140+Tabela1[[#This Row],[Koszt Serwisu]]</f>
        <v>11000</v>
      </c>
      <c r="L141" s="7">
        <f>Tabela1[[#This Row],[Łączny przychód]]-Tabela1[[#This Row],[Łączny Koszt]]</f>
        <v>-1040</v>
      </c>
      <c r="M141" s="7">
        <f>IF(AND(WEEKDAY(Tabela1[[#This Row],[Dzień]])&lt;=6,WEEKDAY(Tabela1[[#This Row],[Dzień]])&gt;=2),ROUNDDOWN(Tabela1[[#This Row],[Popyt]]*Tabela1[[#This Row],[Liczba Rowerów]],0)*E$734,0)</f>
        <v>0</v>
      </c>
      <c r="N141" s="7">
        <f>Tabela1[[#This Row],[Testowany przychód]]-Tabela1[[#This Row],[Koszt Serwisu]]</f>
        <v>0</v>
      </c>
      <c r="O141" s="4">
        <f>IF(P140 &lt;&gt; 0, O140 + 3, O140)</f>
        <v>10</v>
      </c>
      <c r="P141" s="4">
        <f>IF(AND(C141 &lt;&gt; C142,L140&gt;=2400),2400,0)</f>
        <v>0</v>
      </c>
      <c r="Q141" s="7">
        <f>IF(AND(WEEKDAY(Tabela1[[#This Row],[Dzień]])&lt;=6,WEEKDAY(Tabela1[[#This Row],[Dzień]])&gt;=2),ROUNDDOWN(Tabela1[[#This Row],[Popyt]]*Tabela1[[#This Row],[Nowa liczba rowerów]],0)*30,0)</f>
        <v>0</v>
      </c>
      <c r="R141" s="7">
        <f>IF(WEEKDAY(Tabela1[[#This Row],[Dzień]])=1,Tabela1[[#This Row],[Nowa liczba rowerów]]*15,0) + Tabela1[[#This Row],[Koszt kupionych rowerów]]</f>
        <v>0</v>
      </c>
      <c r="S141"/>
    </row>
    <row r="142" spans="1:19" x14ac:dyDescent="0.25">
      <c r="A142" s="1">
        <v>45067</v>
      </c>
      <c r="B142" s="1" t="s">
        <v>3</v>
      </c>
      <c r="C142" s="4" t="str">
        <f>VLOOKUP(MONTH(Tabela1[[#This Row],[Dzień]]),Tabela3[],2,TRUE)</f>
        <v>Maj</v>
      </c>
      <c r="D142" s="4">
        <f>YEAR(Tabela1[[#This Row],[Dzień]])</f>
        <v>2023</v>
      </c>
      <c r="E142" s="2">
        <f>VLOOKUP(Tabela1[[#This Row],[Pora roku]],TabelaPopyt[],2,FALSE)</f>
        <v>0.5</v>
      </c>
      <c r="F142" s="3">
        <v>10</v>
      </c>
      <c r="G142" s="7">
        <f>IF(AND(WEEKDAY(Tabela1[[#This Row],[Dzień]])&lt;=6,WEEKDAY(Tabela1[[#This Row],[Dzień]])&gt;=2),ROUNDDOWN(Tabela1[[#This Row],[Popyt]]*Tabela1[[#This Row],[Liczba Rowerów]],0)*30,0)</f>
        <v>0</v>
      </c>
      <c r="H142" s="7">
        <f>IF(WEEKDAY(Tabela1[[#This Row],[Dzień]])=1,Tabela1[[#This Row],[Liczba Rowerów]]*15,0)</f>
        <v>150</v>
      </c>
      <c r="I142" s="7">
        <f>Tabela1[[#This Row],[Przychód]]-Tabela1[[#This Row],[Koszt Serwisu]]</f>
        <v>-150</v>
      </c>
      <c r="J142" s="7">
        <f>J141+Tabela1[[#This Row],[Przychód]]</f>
        <v>9960</v>
      </c>
      <c r="K142" s="7">
        <f>K141+Tabela1[[#This Row],[Koszt Serwisu]]</f>
        <v>11150</v>
      </c>
      <c r="L142" s="7">
        <f>Tabela1[[#This Row],[Łączny przychód]]-Tabela1[[#This Row],[Łączny Koszt]]</f>
        <v>-1190</v>
      </c>
      <c r="M142" s="7">
        <f>IF(AND(WEEKDAY(Tabela1[[#This Row],[Dzień]])&lt;=6,WEEKDAY(Tabela1[[#This Row],[Dzień]])&gt;=2),ROUNDDOWN(Tabela1[[#This Row],[Popyt]]*Tabela1[[#This Row],[Liczba Rowerów]],0)*E$734,0)</f>
        <v>0</v>
      </c>
      <c r="N142" s="7">
        <f>Tabela1[[#This Row],[Testowany przychód]]-Tabela1[[#This Row],[Koszt Serwisu]]</f>
        <v>-150</v>
      </c>
      <c r="O142" s="4">
        <f>IF(P141 &lt;&gt; 0, O141 + 3, O141)</f>
        <v>10</v>
      </c>
      <c r="P142" s="4">
        <f>IF(AND(C142 &lt;&gt; C143,L141&gt;=2400),2400,0)</f>
        <v>0</v>
      </c>
      <c r="Q142" s="7">
        <f>IF(AND(WEEKDAY(Tabela1[[#This Row],[Dzień]])&lt;=6,WEEKDAY(Tabela1[[#This Row],[Dzień]])&gt;=2),ROUNDDOWN(Tabela1[[#This Row],[Popyt]]*Tabela1[[#This Row],[Nowa liczba rowerów]],0)*30,0)</f>
        <v>0</v>
      </c>
      <c r="R142" s="7">
        <f>IF(WEEKDAY(Tabela1[[#This Row],[Dzień]])=1,Tabela1[[#This Row],[Nowa liczba rowerów]]*15,0) + Tabela1[[#This Row],[Koszt kupionych rowerów]]</f>
        <v>150</v>
      </c>
      <c r="S142"/>
    </row>
    <row r="143" spans="1:19" x14ac:dyDescent="0.25">
      <c r="A143" s="1">
        <v>45068</v>
      </c>
      <c r="B143" s="1" t="s">
        <v>3</v>
      </c>
      <c r="C143" s="4" t="str">
        <f>VLOOKUP(MONTH(Tabela1[[#This Row],[Dzień]]),Tabela3[],2,TRUE)</f>
        <v>Maj</v>
      </c>
      <c r="D143" s="4">
        <f>YEAR(Tabela1[[#This Row],[Dzień]])</f>
        <v>2023</v>
      </c>
      <c r="E143" s="2">
        <f>VLOOKUP(Tabela1[[#This Row],[Pora roku]],TabelaPopyt[],2,FALSE)</f>
        <v>0.5</v>
      </c>
      <c r="F143" s="3">
        <v>10</v>
      </c>
      <c r="G143" s="7">
        <f>IF(AND(WEEKDAY(Tabela1[[#This Row],[Dzień]])&lt;=6,WEEKDAY(Tabela1[[#This Row],[Dzień]])&gt;=2),ROUNDDOWN(Tabela1[[#This Row],[Popyt]]*Tabela1[[#This Row],[Liczba Rowerów]],0)*30,0)</f>
        <v>150</v>
      </c>
      <c r="H143" s="7">
        <f>IF(WEEKDAY(Tabela1[[#This Row],[Dzień]])=1,Tabela1[[#This Row],[Liczba Rowerów]]*15,0)</f>
        <v>0</v>
      </c>
      <c r="I143" s="7">
        <f>Tabela1[[#This Row],[Przychód]]-Tabela1[[#This Row],[Koszt Serwisu]]</f>
        <v>150</v>
      </c>
      <c r="J143" s="7">
        <f>J142+Tabela1[[#This Row],[Przychód]]</f>
        <v>10110</v>
      </c>
      <c r="K143" s="7">
        <f>K142+Tabela1[[#This Row],[Koszt Serwisu]]</f>
        <v>11150</v>
      </c>
      <c r="L143" s="7">
        <f>Tabela1[[#This Row],[Łączny przychód]]-Tabela1[[#This Row],[Łączny Koszt]]</f>
        <v>-1040</v>
      </c>
      <c r="M143" s="7">
        <f>IF(AND(WEEKDAY(Tabela1[[#This Row],[Dzień]])&lt;=6,WEEKDAY(Tabela1[[#This Row],[Dzień]])&gt;=2),ROUNDDOWN(Tabela1[[#This Row],[Popyt]]*Tabela1[[#This Row],[Liczba Rowerów]],0)*E$734,0)</f>
        <v>330</v>
      </c>
      <c r="N143" s="7">
        <f>Tabela1[[#This Row],[Testowany przychód]]-Tabela1[[#This Row],[Koszt Serwisu]]</f>
        <v>330</v>
      </c>
      <c r="O143" s="4">
        <f>IF(P142 &lt;&gt; 0, O142 + 3, O142)</f>
        <v>10</v>
      </c>
      <c r="P143" s="4">
        <f>IF(AND(C143 &lt;&gt; C144,L142&gt;=2400),2400,0)</f>
        <v>0</v>
      </c>
      <c r="Q143" s="7">
        <f>IF(AND(WEEKDAY(Tabela1[[#This Row],[Dzień]])&lt;=6,WEEKDAY(Tabela1[[#This Row],[Dzień]])&gt;=2),ROUNDDOWN(Tabela1[[#This Row],[Popyt]]*Tabela1[[#This Row],[Nowa liczba rowerów]],0)*30,0)</f>
        <v>150</v>
      </c>
      <c r="R143" s="7">
        <f>IF(WEEKDAY(Tabela1[[#This Row],[Dzień]])=1,Tabela1[[#This Row],[Nowa liczba rowerów]]*15,0) + Tabela1[[#This Row],[Koszt kupionych rowerów]]</f>
        <v>0</v>
      </c>
      <c r="S143"/>
    </row>
    <row r="144" spans="1:19" x14ac:dyDescent="0.25">
      <c r="A144" s="1">
        <v>45069</v>
      </c>
      <c r="B144" s="1" t="s">
        <v>3</v>
      </c>
      <c r="C144" s="4" t="str">
        <f>VLOOKUP(MONTH(Tabela1[[#This Row],[Dzień]]),Tabela3[],2,TRUE)</f>
        <v>Maj</v>
      </c>
      <c r="D144" s="4">
        <f>YEAR(Tabela1[[#This Row],[Dzień]])</f>
        <v>2023</v>
      </c>
      <c r="E144" s="2">
        <f>VLOOKUP(Tabela1[[#This Row],[Pora roku]],TabelaPopyt[],2,FALSE)</f>
        <v>0.5</v>
      </c>
      <c r="F144" s="3">
        <v>10</v>
      </c>
      <c r="G144" s="7">
        <f>IF(AND(WEEKDAY(Tabela1[[#This Row],[Dzień]])&lt;=6,WEEKDAY(Tabela1[[#This Row],[Dzień]])&gt;=2),ROUNDDOWN(Tabela1[[#This Row],[Popyt]]*Tabela1[[#This Row],[Liczba Rowerów]],0)*30,0)</f>
        <v>150</v>
      </c>
      <c r="H144" s="7">
        <f>IF(WEEKDAY(Tabela1[[#This Row],[Dzień]])=1,Tabela1[[#This Row],[Liczba Rowerów]]*15,0)</f>
        <v>0</v>
      </c>
      <c r="I144" s="7">
        <f>Tabela1[[#This Row],[Przychód]]-Tabela1[[#This Row],[Koszt Serwisu]]</f>
        <v>150</v>
      </c>
      <c r="J144" s="7">
        <f>J143+Tabela1[[#This Row],[Przychód]]</f>
        <v>10260</v>
      </c>
      <c r="K144" s="7">
        <f>K143+Tabela1[[#This Row],[Koszt Serwisu]]</f>
        <v>11150</v>
      </c>
      <c r="L144" s="7">
        <f>Tabela1[[#This Row],[Łączny przychód]]-Tabela1[[#This Row],[Łączny Koszt]]</f>
        <v>-890</v>
      </c>
      <c r="M144" s="7">
        <f>IF(AND(WEEKDAY(Tabela1[[#This Row],[Dzień]])&lt;=6,WEEKDAY(Tabela1[[#This Row],[Dzień]])&gt;=2),ROUNDDOWN(Tabela1[[#This Row],[Popyt]]*Tabela1[[#This Row],[Liczba Rowerów]],0)*E$734,0)</f>
        <v>330</v>
      </c>
      <c r="N144" s="7">
        <f>Tabela1[[#This Row],[Testowany przychód]]-Tabela1[[#This Row],[Koszt Serwisu]]</f>
        <v>330</v>
      </c>
      <c r="O144" s="4">
        <f>IF(P143 &lt;&gt; 0, O143 + 3, O143)</f>
        <v>10</v>
      </c>
      <c r="P144" s="4">
        <f>IF(AND(C144 &lt;&gt; C145,L143&gt;=2400),2400,0)</f>
        <v>0</v>
      </c>
      <c r="Q144" s="7">
        <f>IF(AND(WEEKDAY(Tabela1[[#This Row],[Dzień]])&lt;=6,WEEKDAY(Tabela1[[#This Row],[Dzień]])&gt;=2),ROUNDDOWN(Tabela1[[#This Row],[Popyt]]*Tabela1[[#This Row],[Nowa liczba rowerów]],0)*30,0)</f>
        <v>150</v>
      </c>
      <c r="R144" s="7">
        <f>IF(WEEKDAY(Tabela1[[#This Row],[Dzień]])=1,Tabela1[[#This Row],[Nowa liczba rowerów]]*15,0) + Tabela1[[#This Row],[Koszt kupionych rowerów]]</f>
        <v>0</v>
      </c>
      <c r="S144"/>
    </row>
    <row r="145" spans="1:19" x14ac:dyDescent="0.25">
      <c r="A145" s="1">
        <v>45070</v>
      </c>
      <c r="B145" s="1" t="s">
        <v>3</v>
      </c>
      <c r="C145" s="4" t="str">
        <f>VLOOKUP(MONTH(Tabela1[[#This Row],[Dzień]]),Tabela3[],2,TRUE)</f>
        <v>Maj</v>
      </c>
      <c r="D145" s="4">
        <f>YEAR(Tabela1[[#This Row],[Dzień]])</f>
        <v>2023</v>
      </c>
      <c r="E145" s="2">
        <f>VLOOKUP(Tabela1[[#This Row],[Pora roku]],TabelaPopyt[],2,FALSE)</f>
        <v>0.5</v>
      </c>
      <c r="F145" s="3">
        <v>10</v>
      </c>
      <c r="G145" s="7">
        <f>IF(AND(WEEKDAY(Tabela1[[#This Row],[Dzień]])&lt;=6,WEEKDAY(Tabela1[[#This Row],[Dzień]])&gt;=2),ROUNDDOWN(Tabela1[[#This Row],[Popyt]]*Tabela1[[#This Row],[Liczba Rowerów]],0)*30,0)</f>
        <v>150</v>
      </c>
      <c r="H145" s="7">
        <f>IF(WEEKDAY(Tabela1[[#This Row],[Dzień]])=1,Tabela1[[#This Row],[Liczba Rowerów]]*15,0)</f>
        <v>0</v>
      </c>
      <c r="I145" s="7">
        <f>Tabela1[[#This Row],[Przychód]]-Tabela1[[#This Row],[Koszt Serwisu]]</f>
        <v>150</v>
      </c>
      <c r="J145" s="7">
        <f>J144+Tabela1[[#This Row],[Przychód]]</f>
        <v>10410</v>
      </c>
      <c r="K145" s="7">
        <f>K144+Tabela1[[#This Row],[Koszt Serwisu]]</f>
        <v>11150</v>
      </c>
      <c r="L145" s="7">
        <f>Tabela1[[#This Row],[Łączny przychód]]-Tabela1[[#This Row],[Łączny Koszt]]</f>
        <v>-740</v>
      </c>
      <c r="M145" s="7">
        <f>IF(AND(WEEKDAY(Tabela1[[#This Row],[Dzień]])&lt;=6,WEEKDAY(Tabela1[[#This Row],[Dzień]])&gt;=2),ROUNDDOWN(Tabela1[[#This Row],[Popyt]]*Tabela1[[#This Row],[Liczba Rowerów]],0)*E$734,0)</f>
        <v>330</v>
      </c>
      <c r="N145" s="7">
        <f>Tabela1[[#This Row],[Testowany przychód]]-Tabela1[[#This Row],[Koszt Serwisu]]</f>
        <v>330</v>
      </c>
      <c r="O145" s="4">
        <f>IF(P144 &lt;&gt; 0, O144 + 3, O144)</f>
        <v>10</v>
      </c>
      <c r="P145" s="4">
        <f>IF(AND(C145 &lt;&gt; C146,L144&gt;=2400),2400,0)</f>
        <v>0</v>
      </c>
      <c r="Q145" s="7">
        <f>IF(AND(WEEKDAY(Tabela1[[#This Row],[Dzień]])&lt;=6,WEEKDAY(Tabela1[[#This Row],[Dzień]])&gt;=2),ROUNDDOWN(Tabela1[[#This Row],[Popyt]]*Tabela1[[#This Row],[Nowa liczba rowerów]],0)*30,0)</f>
        <v>150</v>
      </c>
      <c r="R145" s="7">
        <f>IF(WEEKDAY(Tabela1[[#This Row],[Dzień]])=1,Tabela1[[#This Row],[Nowa liczba rowerów]]*15,0) + Tabela1[[#This Row],[Koszt kupionych rowerów]]</f>
        <v>0</v>
      </c>
      <c r="S145"/>
    </row>
    <row r="146" spans="1:19" x14ac:dyDescent="0.25">
      <c r="A146" s="1">
        <v>45071</v>
      </c>
      <c r="B146" s="1" t="s">
        <v>3</v>
      </c>
      <c r="C146" s="4" t="str">
        <f>VLOOKUP(MONTH(Tabela1[[#This Row],[Dzień]]),Tabela3[],2,TRUE)</f>
        <v>Maj</v>
      </c>
      <c r="D146" s="4">
        <f>YEAR(Tabela1[[#This Row],[Dzień]])</f>
        <v>2023</v>
      </c>
      <c r="E146" s="2">
        <f>VLOOKUP(Tabela1[[#This Row],[Pora roku]],TabelaPopyt[],2,FALSE)</f>
        <v>0.5</v>
      </c>
      <c r="F146" s="3">
        <v>10</v>
      </c>
      <c r="G146" s="7">
        <f>IF(AND(WEEKDAY(Tabela1[[#This Row],[Dzień]])&lt;=6,WEEKDAY(Tabela1[[#This Row],[Dzień]])&gt;=2),ROUNDDOWN(Tabela1[[#This Row],[Popyt]]*Tabela1[[#This Row],[Liczba Rowerów]],0)*30,0)</f>
        <v>150</v>
      </c>
      <c r="H146" s="7">
        <f>IF(WEEKDAY(Tabela1[[#This Row],[Dzień]])=1,Tabela1[[#This Row],[Liczba Rowerów]]*15,0)</f>
        <v>0</v>
      </c>
      <c r="I146" s="7">
        <f>Tabela1[[#This Row],[Przychód]]-Tabela1[[#This Row],[Koszt Serwisu]]</f>
        <v>150</v>
      </c>
      <c r="J146" s="7">
        <f>J145+Tabela1[[#This Row],[Przychód]]</f>
        <v>10560</v>
      </c>
      <c r="K146" s="7">
        <f>K145+Tabela1[[#This Row],[Koszt Serwisu]]</f>
        <v>11150</v>
      </c>
      <c r="L146" s="7">
        <f>Tabela1[[#This Row],[Łączny przychód]]-Tabela1[[#This Row],[Łączny Koszt]]</f>
        <v>-590</v>
      </c>
      <c r="M146" s="7">
        <f>IF(AND(WEEKDAY(Tabela1[[#This Row],[Dzień]])&lt;=6,WEEKDAY(Tabela1[[#This Row],[Dzień]])&gt;=2),ROUNDDOWN(Tabela1[[#This Row],[Popyt]]*Tabela1[[#This Row],[Liczba Rowerów]],0)*E$734,0)</f>
        <v>330</v>
      </c>
      <c r="N146" s="7">
        <f>Tabela1[[#This Row],[Testowany przychód]]-Tabela1[[#This Row],[Koszt Serwisu]]</f>
        <v>330</v>
      </c>
      <c r="O146" s="4">
        <f>IF(P145 &lt;&gt; 0, O145 + 3, O145)</f>
        <v>10</v>
      </c>
      <c r="P146" s="4">
        <f>IF(AND(C146 &lt;&gt; C147,L145&gt;=2400),2400,0)</f>
        <v>0</v>
      </c>
      <c r="Q146" s="7">
        <f>IF(AND(WEEKDAY(Tabela1[[#This Row],[Dzień]])&lt;=6,WEEKDAY(Tabela1[[#This Row],[Dzień]])&gt;=2),ROUNDDOWN(Tabela1[[#This Row],[Popyt]]*Tabela1[[#This Row],[Nowa liczba rowerów]],0)*30,0)</f>
        <v>150</v>
      </c>
      <c r="R146" s="7">
        <f>IF(WEEKDAY(Tabela1[[#This Row],[Dzień]])=1,Tabela1[[#This Row],[Nowa liczba rowerów]]*15,0) + Tabela1[[#This Row],[Koszt kupionych rowerów]]</f>
        <v>0</v>
      </c>
      <c r="S146"/>
    </row>
    <row r="147" spans="1:19" x14ac:dyDescent="0.25">
      <c r="A147" s="1">
        <v>45072</v>
      </c>
      <c r="B147" s="1" t="s">
        <v>3</v>
      </c>
      <c r="C147" s="4" t="str">
        <f>VLOOKUP(MONTH(Tabela1[[#This Row],[Dzień]]),Tabela3[],2,TRUE)</f>
        <v>Maj</v>
      </c>
      <c r="D147" s="4">
        <f>YEAR(Tabela1[[#This Row],[Dzień]])</f>
        <v>2023</v>
      </c>
      <c r="E147" s="2">
        <f>VLOOKUP(Tabela1[[#This Row],[Pora roku]],TabelaPopyt[],2,FALSE)</f>
        <v>0.5</v>
      </c>
      <c r="F147" s="3">
        <v>10</v>
      </c>
      <c r="G147" s="7">
        <f>IF(AND(WEEKDAY(Tabela1[[#This Row],[Dzień]])&lt;=6,WEEKDAY(Tabela1[[#This Row],[Dzień]])&gt;=2),ROUNDDOWN(Tabela1[[#This Row],[Popyt]]*Tabela1[[#This Row],[Liczba Rowerów]],0)*30,0)</f>
        <v>150</v>
      </c>
      <c r="H147" s="7">
        <f>IF(WEEKDAY(Tabela1[[#This Row],[Dzień]])=1,Tabela1[[#This Row],[Liczba Rowerów]]*15,0)</f>
        <v>0</v>
      </c>
      <c r="I147" s="7">
        <f>Tabela1[[#This Row],[Przychód]]-Tabela1[[#This Row],[Koszt Serwisu]]</f>
        <v>150</v>
      </c>
      <c r="J147" s="7">
        <f>J146+Tabela1[[#This Row],[Przychód]]</f>
        <v>10710</v>
      </c>
      <c r="K147" s="7">
        <f>K146+Tabela1[[#This Row],[Koszt Serwisu]]</f>
        <v>11150</v>
      </c>
      <c r="L147" s="7">
        <f>Tabela1[[#This Row],[Łączny przychód]]-Tabela1[[#This Row],[Łączny Koszt]]</f>
        <v>-440</v>
      </c>
      <c r="M147" s="7">
        <f>IF(AND(WEEKDAY(Tabela1[[#This Row],[Dzień]])&lt;=6,WEEKDAY(Tabela1[[#This Row],[Dzień]])&gt;=2),ROUNDDOWN(Tabela1[[#This Row],[Popyt]]*Tabela1[[#This Row],[Liczba Rowerów]],0)*E$734,0)</f>
        <v>330</v>
      </c>
      <c r="N147" s="7">
        <f>Tabela1[[#This Row],[Testowany przychód]]-Tabela1[[#This Row],[Koszt Serwisu]]</f>
        <v>330</v>
      </c>
      <c r="O147" s="4">
        <f>IF(P146 &lt;&gt; 0, O146 + 3, O146)</f>
        <v>10</v>
      </c>
      <c r="P147" s="4">
        <f>IF(AND(C147 &lt;&gt; C148,L146&gt;=2400),2400,0)</f>
        <v>0</v>
      </c>
      <c r="Q147" s="7">
        <f>IF(AND(WEEKDAY(Tabela1[[#This Row],[Dzień]])&lt;=6,WEEKDAY(Tabela1[[#This Row],[Dzień]])&gt;=2),ROUNDDOWN(Tabela1[[#This Row],[Popyt]]*Tabela1[[#This Row],[Nowa liczba rowerów]],0)*30,0)</f>
        <v>150</v>
      </c>
      <c r="R147" s="7">
        <f>IF(WEEKDAY(Tabela1[[#This Row],[Dzień]])=1,Tabela1[[#This Row],[Nowa liczba rowerów]]*15,0) + Tabela1[[#This Row],[Koszt kupionych rowerów]]</f>
        <v>0</v>
      </c>
      <c r="S147"/>
    </row>
    <row r="148" spans="1:19" x14ac:dyDescent="0.25">
      <c r="A148" s="1">
        <v>45073</v>
      </c>
      <c r="B148" s="1" t="s">
        <v>3</v>
      </c>
      <c r="C148" s="4" t="str">
        <f>VLOOKUP(MONTH(Tabela1[[#This Row],[Dzień]]),Tabela3[],2,TRUE)</f>
        <v>Maj</v>
      </c>
      <c r="D148" s="4">
        <f>YEAR(Tabela1[[#This Row],[Dzień]])</f>
        <v>2023</v>
      </c>
      <c r="E148" s="2">
        <f>VLOOKUP(Tabela1[[#This Row],[Pora roku]],TabelaPopyt[],2,FALSE)</f>
        <v>0.5</v>
      </c>
      <c r="F148" s="3">
        <v>10</v>
      </c>
      <c r="G148" s="7">
        <f>IF(AND(WEEKDAY(Tabela1[[#This Row],[Dzień]])&lt;=6,WEEKDAY(Tabela1[[#This Row],[Dzień]])&gt;=2),ROUNDDOWN(Tabela1[[#This Row],[Popyt]]*Tabela1[[#This Row],[Liczba Rowerów]],0)*30,0)</f>
        <v>0</v>
      </c>
      <c r="H148" s="7">
        <f>IF(WEEKDAY(Tabela1[[#This Row],[Dzień]])=1,Tabela1[[#This Row],[Liczba Rowerów]]*15,0)</f>
        <v>0</v>
      </c>
      <c r="I148" s="7">
        <f>Tabela1[[#This Row],[Przychód]]-Tabela1[[#This Row],[Koszt Serwisu]]</f>
        <v>0</v>
      </c>
      <c r="J148" s="7">
        <f>J147+Tabela1[[#This Row],[Przychód]]</f>
        <v>10710</v>
      </c>
      <c r="K148" s="7">
        <f>K147+Tabela1[[#This Row],[Koszt Serwisu]]</f>
        <v>11150</v>
      </c>
      <c r="L148" s="7">
        <f>Tabela1[[#This Row],[Łączny przychód]]-Tabela1[[#This Row],[Łączny Koszt]]</f>
        <v>-440</v>
      </c>
      <c r="M148" s="7">
        <f>IF(AND(WEEKDAY(Tabela1[[#This Row],[Dzień]])&lt;=6,WEEKDAY(Tabela1[[#This Row],[Dzień]])&gt;=2),ROUNDDOWN(Tabela1[[#This Row],[Popyt]]*Tabela1[[#This Row],[Liczba Rowerów]],0)*E$734,0)</f>
        <v>0</v>
      </c>
      <c r="N148" s="7">
        <f>Tabela1[[#This Row],[Testowany przychód]]-Tabela1[[#This Row],[Koszt Serwisu]]</f>
        <v>0</v>
      </c>
      <c r="O148" s="4">
        <f>IF(P147 &lt;&gt; 0, O147 + 3, O147)</f>
        <v>10</v>
      </c>
      <c r="P148" s="4">
        <f>IF(AND(C148 &lt;&gt; C149,L147&gt;=2400),2400,0)</f>
        <v>0</v>
      </c>
      <c r="Q148" s="7">
        <f>IF(AND(WEEKDAY(Tabela1[[#This Row],[Dzień]])&lt;=6,WEEKDAY(Tabela1[[#This Row],[Dzień]])&gt;=2),ROUNDDOWN(Tabela1[[#This Row],[Popyt]]*Tabela1[[#This Row],[Nowa liczba rowerów]],0)*30,0)</f>
        <v>0</v>
      </c>
      <c r="R148" s="7">
        <f>IF(WEEKDAY(Tabela1[[#This Row],[Dzień]])=1,Tabela1[[#This Row],[Nowa liczba rowerów]]*15,0) + Tabela1[[#This Row],[Koszt kupionych rowerów]]</f>
        <v>0</v>
      </c>
      <c r="S148"/>
    </row>
    <row r="149" spans="1:19" x14ac:dyDescent="0.25">
      <c r="A149" s="1">
        <v>45074</v>
      </c>
      <c r="B149" s="1" t="s">
        <v>3</v>
      </c>
      <c r="C149" s="4" t="str">
        <f>VLOOKUP(MONTH(Tabela1[[#This Row],[Dzień]]),Tabela3[],2,TRUE)</f>
        <v>Maj</v>
      </c>
      <c r="D149" s="4">
        <f>YEAR(Tabela1[[#This Row],[Dzień]])</f>
        <v>2023</v>
      </c>
      <c r="E149" s="2">
        <f>VLOOKUP(Tabela1[[#This Row],[Pora roku]],TabelaPopyt[],2,FALSE)</f>
        <v>0.5</v>
      </c>
      <c r="F149" s="3">
        <v>10</v>
      </c>
      <c r="G149" s="7">
        <f>IF(AND(WEEKDAY(Tabela1[[#This Row],[Dzień]])&lt;=6,WEEKDAY(Tabela1[[#This Row],[Dzień]])&gt;=2),ROUNDDOWN(Tabela1[[#This Row],[Popyt]]*Tabela1[[#This Row],[Liczba Rowerów]],0)*30,0)</f>
        <v>0</v>
      </c>
      <c r="H149" s="7">
        <f>IF(WEEKDAY(Tabela1[[#This Row],[Dzień]])=1,Tabela1[[#This Row],[Liczba Rowerów]]*15,0)</f>
        <v>150</v>
      </c>
      <c r="I149" s="7">
        <f>Tabela1[[#This Row],[Przychód]]-Tabela1[[#This Row],[Koszt Serwisu]]</f>
        <v>-150</v>
      </c>
      <c r="J149" s="7">
        <f>J148+Tabela1[[#This Row],[Przychód]]</f>
        <v>10710</v>
      </c>
      <c r="K149" s="7">
        <f>K148+Tabela1[[#This Row],[Koszt Serwisu]]</f>
        <v>11300</v>
      </c>
      <c r="L149" s="7">
        <f>Tabela1[[#This Row],[Łączny przychód]]-Tabela1[[#This Row],[Łączny Koszt]]</f>
        <v>-590</v>
      </c>
      <c r="M149" s="7">
        <f>IF(AND(WEEKDAY(Tabela1[[#This Row],[Dzień]])&lt;=6,WEEKDAY(Tabela1[[#This Row],[Dzień]])&gt;=2),ROUNDDOWN(Tabela1[[#This Row],[Popyt]]*Tabela1[[#This Row],[Liczba Rowerów]],0)*E$734,0)</f>
        <v>0</v>
      </c>
      <c r="N149" s="7">
        <f>Tabela1[[#This Row],[Testowany przychód]]-Tabela1[[#This Row],[Koszt Serwisu]]</f>
        <v>-150</v>
      </c>
      <c r="O149" s="4">
        <f>IF(P148 &lt;&gt; 0, O148 + 3, O148)</f>
        <v>10</v>
      </c>
      <c r="P149" s="4">
        <f>IF(AND(C149 &lt;&gt; C150,L148&gt;=2400),2400,0)</f>
        <v>0</v>
      </c>
      <c r="Q149" s="7">
        <f>IF(AND(WEEKDAY(Tabela1[[#This Row],[Dzień]])&lt;=6,WEEKDAY(Tabela1[[#This Row],[Dzień]])&gt;=2),ROUNDDOWN(Tabela1[[#This Row],[Popyt]]*Tabela1[[#This Row],[Nowa liczba rowerów]],0)*30,0)</f>
        <v>0</v>
      </c>
      <c r="R149" s="7">
        <f>IF(WEEKDAY(Tabela1[[#This Row],[Dzień]])=1,Tabela1[[#This Row],[Nowa liczba rowerów]]*15,0) + Tabela1[[#This Row],[Koszt kupionych rowerów]]</f>
        <v>150</v>
      </c>
      <c r="S149"/>
    </row>
    <row r="150" spans="1:19" x14ac:dyDescent="0.25">
      <c r="A150" s="1">
        <v>45075</v>
      </c>
      <c r="B150" s="1" t="s">
        <v>3</v>
      </c>
      <c r="C150" s="4" t="str">
        <f>VLOOKUP(MONTH(Tabela1[[#This Row],[Dzień]]),Tabela3[],2,TRUE)</f>
        <v>Maj</v>
      </c>
      <c r="D150" s="4">
        <f>YEAR(Tabela1[[#This Row],[Dzień]])</f>
        <v>2023</v>
      </c>
      <c r="E150" s="2">
        <f>VLOOKUP(Tabela1[[#This Row],[Pora roku]],TabelaPopyt[],2,FALSE)</f>
        <v>0.5</v>
      </c>
      <c r="F150" s="3">
        <v>10</v>
      </c>
      <c r="G150" s="7">
        <f>IF(AND(WEEKDAY(Tabela1[[#This Row],[Dzień]])&lt;=6,WEEKDAY(Tabela1[[#This Row],[Dzień]])&gt;=2),ROUNDDOWN(Tabela1[[#This Row],[Popyt]]*Tabela1[[#This Row],[Liczba Rowerów]],0)*30,0)</f>
        <v>150</v>
      </c>
      <c r="H150" s="7">
        <f>IF(WEEKDAY(Tabela1[[#This Row],[Dzień]])=1,Tabela1[[#This Row],[Liczba Rowerów]]*15,0)</f>
        <v>0</v>
      </c>
      <c r="I150" s="7">
        <f>Tabela1[[#This Row],[Przychód]]-Tabela1[[#This Row],[Koszt Serwisu]]</f>
        <v>150</v>
      </c>
      <c r="J150" s="7">
        <f>J149+Tabela1[[#This Row],[Przychód]]</f>
        <v>10860</v>
      </c>
      <c r="K150" s="7">
        <f>K149+Tabela1[[#This Row],[Koszt Serwisu]]</f>
        <v>11300</v>
      </c>
      <c r="L150" s="7">
        <f>Tabela1[[#This Row],[Łączny przychód]]-Tabela1[[#This Row],[Łączny Koszt]]</f>
        <v>-440</v>
      </c>
      <c r="M150" s="7">
        <f>IF(AND(WEEKDAY(Tabela1[[#This Row],[Dzień]])&lt;=6,WEEKDAY(Tabela1[[#This Row],[Dzień]])&gt;=2),ROUNDDOWN(Tabela1[[#This Row],[Popyt]]*Tabela1[[#This Row],[Liczba Rowerów]],0)*E$734,0)</f>
        <v>330</v>
      </c>
      <c r="N150" s="7">
        <f>Tabela1[[#This Row],[Testowany przychód]]-Tabela1[[#This Row],[Koszt Serwisu]]</f>
        <v>330</v>
      </c>
      <c r="O150" s="4">
        <f>IF(P149 &lt;&gt; 0, O149 + 3, O149)</f>
        <v>10</v>
      </c>
      <c r="P150" s="4">
        <f>IF(AND(C150 &lt;&gt; C151,L149&gt;=2400),2400,0)</f>
        <v>0</v>
      </c>
      <c r="Q150" s="7">
        <f>IF(AND(WEEKDAY(Tabela1[[#This Row],[Dzień]])&lt;=6,WEEKDAY(Tabela1[[#This Row],[Dzień]])&gt;=2),ROUNDDOWN(Tabela1[[#This Row],[Popyt]]*Tabela1[[#This Row],[Nowa liczba rowerów]],0)*30,0)</f>
        <v>150</v>
      </c>
      <c r="R150" s="7">
        <f>IF(WEEKDAY(Tabela1[[#This Row],[Dzień]])=1,Tabela1[[#This Row],[Nowa liczba rowerów]]*15,0) + Tabela1[[#This Row],[Koszt kupionych rowerów]]</f>
        <v>0</v>
      </c>
      <c r="S150"/>
    </row>
    <row r="151" spans="1:19" x14ac:dyDescent="0.25">
      <c r="A151" s="1">
        <v>45076</v>
      </c>
      <c r="B151" s="1" t="s">
        <v>3</v>
      </c>
      <c r="C151" s="4" t="str">
        <f>VLOOKUP(MONTH(Tabela1[[#This Row],[Dzień]]),Tabela3[],2,TRUE)</f>
        <v>Maj</v>
      </c>
      <c r="D151" s="4">
        <f>YEAR(Tabela1[[#This Row],[Dzień]])</f>
        <v>2023</v>
      </c>
      <c r="E151" s="2">
        <f>VLOOKUP(Tabela1[[#This Row],[Pora roku]],TabelaPopyt[],2,FALSE)</f>
        <v>0.5</v>
      </c>
      <c r="F151" s="3">
        <v>10</v>
      </c>
      <c r="G151" s="7">
        <f>IF(AND(WEEKDAY(Tabela1[[#This Row],[Dzień]])&lt;=6,WEEKDAY(Tabela1[[#This Row],[Dzień]])&gt;=2),ROUNDDOWN(Tabela1[[#This Row],[Popyt]]*Tabela1[[#This Row],[Liczba Rowerów]],0)*30,0)</f>
        <v>150</v>
      </c>
      <c r="H151" s="7">
        <f>IF(WEEKDAY(Tabela1[[#This Row],[Dzień]])=1,Tabela1[[#This Row],[Liczba Rowerów]]*15,0)</f>
        <v>0</v>
      </c>
      <c r="I151" s="7">
        <f>Tabela1[[#This Row],[Przychód]]-Tabela1[[#This Row],[Koszt Serwisu]]</f>
        <v>150</v>
      </c>
      <c r="J151" s="7">
        <f>J150+Tabela1[[#This Row],[Przychód]]</f>
        <v>11010</v>
      </c>
      <c r="K151" s="7">
        <f>K150+Tabela1[[#This Row],[Koszt Serwisu]]</f>
        <v>11300</v>
      </c>
      <c r="L151" s="7">
        <f>Tabela1[[#This Row],[Łączny przychód]]-Tabela1[[#This Row],[Łączny Koszt]]</f>
        <v>-290</v>
      </c>
      <c r="M151" s="7">
        <f>IF(AND(WEEKDAY(Tabela1[[#This Row],[Dzień]])&lt;=6,WEEKDAY(Tabela1[[#This Row],[Dzień]])&gt;=2),ROUNDDOWN(Tabela1[[#This Row],[Popyt]]*Tabela1[[#This Row],[Liczba Rowerów]],0)*E$734,0)</f>
        <v>330</v>
      </c>
      <c r="N151" s="7">
        <f>Tabela1[[#This Row],[Testowany przychód]]-Tabela1[[#This Row],[Koszt Serwisu]]</f>
        <v>330</v>
      </c>
      <c r="O151" s="4">
        <f>IF(P150 &lt;&gt; 0, O150 + 3, O150)</f>
        <v>10</v>
      </c>
      <c r="P151" s="4">
        <f>IF(AND(C151 &lt;&gt; C152,L150&gt;=2400),2400,0)</f>
        <v>0</v>
      </c>
      <c r="Q151" s="7">
        <f>IF(AND(WEEKDAY(Tabela1[[#This Row],[Dzień]])&lt;=6,WEEKDAY(Tabela1[[#This Row],[Dzień]])&gt;=2),ROUNDDOWN(Tabela1[[#This Row],[Popyt]]*Tabela1[[#This Row],[Nowa liczba rowerów]],0)*30,0)</f>
        <v>150</v>
      </c>
      <c r="R151" s="7">
        <f>IF(WEEKDAY(Tabela1[[#This Row],[Dzień]])=1,Tabela1[[#This Row],[Nowa liczba rowerów]]*15,0) + Tabela1[[#This Row],[Koszt kupionych rowerów]]</f>
        <v>0</v>
      </c>
      <c r="S151"/>
    </row>
    <row r="152" spans="1:19" x14ac:dyDescent="0.25">
      <c r="A152" s="1">
        <v>45077</v>
      </c>
      <c r="B152" s="1" t="s">
        <v>3</v>
      </c>
      <c r="C152" s="4" t="str">
        <f>VLOOKUP(MONTH(Tabela1[[#This Row],[Dzień]]),Tabela3[],2,TRUE)</f>
        <v>Maj</v>
      </c>
      <c r="D152" s="4">
        <f>YEAR(Tabela1[[#This Row],[Dzień]])</f>
        <v>2023</v>
      </c>
      <c r="E152" s="2">
        <f>VLOOKUP(Tabela1[[#This Row],[Pora roku]],TabelaPopyt[],2,FALSE)</f>
        <v>0.5</v>
      </c>
      <c r="F152" s="3">
        <v>10</v>
      </c>
      <c r="G152" s="7">
        <f>IF(AND(WEEKDAY(Tabela1[[#This Row],[Dzień]])&lt;=6,WEEKDAY(Tabela1[[#This Row],[Dzień]])&gt;=2),ROUNDDOWN(Tabela1[[#This Row],[Popyt]]*Tabela1[[#This Row],[Liczba Rowerów]],0)*30,0)</f>
        <v>150</v>
      </c>
      <c r="H152" s="7">
        <f>IF(WEEKDAY(Tabela1[[#This Row],[Dzień]])=1,Tabela1[[#This Row],[Liczba Rowerów]]*15,0)</f>
        <v>0</v>
      </c>
      <c r="I152" s="7">
        <f>Tabela1[[#This Row],[Przychód]]-Tabela1[[#This Row],[Koszt Serwisu]]</f>
        <v>150</v>
      </c>
      <c r="J152" s="7">
        <f>J151+Tabela1[[#This Row],[Przychód]]</f>
        <v>11160</v>
      </c>
      <c r="K152" s="7">
        <f>K151+Tabela1[[#This Row],[Koszt Serwisu]]</f>
        <v>11300</v>
      </c>
      <c r="L152" s="7">
        <f>Tabela1[[#This Row],[Łączny przychód]]-Tabela1[[#This Row],[Łączny Koszt]]</f>
        <v>-140</v>
      </c>
      <c r="M152" s="7">
        <f>IF(AND(WEEKDAY(Tabela1[[#This Row],[Dzień]])&lt;=6,WEEKDAY(Tabela1[[#This Row],[Dzień]])&gt;=2),ROUNDDOWN(Tabela1[[#This Row],[Popyt]]*Tabela1[[#This Row],[Liczba Rowerów]],0)*E$734,0)</f>
        <v>330</v>
      </c>
      <c r="N152" s="7">
        <f>Tabela1[[#This Row],[Testowany przychód]]-Tabela1[[#This Row],[Koszt Serwisu]]</f>
        <v>330</v>
      </c>
      <c r="O152" s="4">
        <f>IF(P151 &lt;&gt; 0, O151 + 3, O151)</f>
        <v>10</v>
      </c>
      <c r="P152" s="4">
        <f>IF(AND(C152 &lt;&gt; C153,L151&gt;=2400),2400,0)</f>
        <v>0</v>
      </c>
      <c r="Q152" s="7">
        <f>IF(AND(WEEKDAY(Tabela1[[#This Row],[Dzień]])&lt;=6,WEEKDAY(Tabela1[[#This Row],[Dzień]])&gt;=2),ROUNDDOWN(Tabela1[[#This Row],[Popyt]]*Tabela1[[#This Row],[Nowa liczba rowerów]],0)*30,0)</f>
        <v>150</v>
      </c>
      <c r="R152" s="7">
        <f>IF(WEEKDAY(Tabela1[[#This Row],[Dzień]])=1,Tabela1[[#This Row],[Nowa liczba rowerów]]*15,0) + Tabela1[[#This Row],[Koszt kupionych rowerów]]</f>
        <v>0</v>
      </c>
      <c r="S152"/>
    </row>
    <row r="153" spans="1:19" x14ac:dyDescent="0.25">
      <c r="A153" s="1">
        <v>45078</v>
      </c>
      <c r="B153" s="1" t="s">
        <v>3</v>
      </c>
      <c r="C153" s="4" t="str">
        <f>VLOOKUP(MONTH(Tabela1[[#This Row],[Dzień]]),Tabela3[],2,TRUE)</f>
        <v>Czerwiec</v>
      </c>
      <c r="D153" s="4">
        <f>YEAR(Tabela1[[#This Row],[Dzień]])</f>
        <v>2023</v>
      </c>
      <c r="E153" s="2">
        <f>VLOOKUP(Tabela1[[#This Row],[Pora roku]],TabelaPopyt[],2,FALSE)</f>
        <v>0.5</v>
      </c>
      <c r="F153" s="3">
        <v>10</v>
      </c>
      <c r="G153" s="7">
        <f>IF(AND(WEEKDAY(Tabela1[[#This Row],[Dzień]])&lt;=6,WEEKDAY(Tabela1[[#This Row],[Dzień]])&gt;=2),ROUNDDOWN(Tabela1[[#This Row],[Popyt]]*Tabela1[[#This Row],[Liczba Rowerów]],0)*30,0)</f>
        <v>150</v>
      </c>
      <c r="H153" s="7">
        <f>IF(WEEKDAY(Tabela1[[#This Row],[Dzień]])=1,Tabela1[[#This Row],[Liczba Rowerów]]*15,0)</f>
        <v>0</v>
      </c>
      <c r="I153" s="7">
        <f>Tabela1[[#This Row],[Przychód]]-Tabela1[[#This Row],[Koszt Serwisu]]</f>
        <v>150</v>
      </c>
      <c r="J153" s="7">
        <f>J152+Tabela1[[#This Row],[Przychód]]</f>
        <v>11310</v>
      </c>
      <c r="K153" s="7">
        <f>K152+Tabela1[[#This Row],[Koszt Serwisu]]</f>
        <v>11300</v>
      </c>
      <c r="L153" s="7">
        <f>Tabela1[[#This Row],[Łączny przychód]]-Tabela1[[#This Row],[Łączny Koszt]]</f>
        <v>10</v>
      </c>
      <c r="M153" s="7">
        <f>IF(AND(WEEKDAY(Tabela1[[#This Row],[Dzień]])&lt;=6,WEEKDAY(Tabela1[[#This Row],[Dzień]])&gt;=2),ROUNDDOWN(Tabela1[[#This Row],[Popyt]]*Tabela1[[#This Row],[Liczba Rowerów]],0)*E$734,0)</f>
        <v>330</v>
      </c>
      <c r="N153" s="7">
        <f>Tabela1[[#This Row],[Testowany przychód]]-Tabela1[[#This Row],[Koszt Serwisu]]</f>
        <v>330</v>
      </c>
      <c r="O153" s="4">
        <f>IF(P152 &lt;&gt; 0, O152 + 3, O152)</f>
        <v>10</v>
      </c>
      <c r="P153" s="4">
        <f>IF(AND(C153 &lt;&gt; C154,L152&gt;=2400),2400,0)</f>
        <v>0</v>
      </c>
      <c r="Q153" s="7">
        <f>IF(AND(WEEKDAY(Tabela1[[#This Row],[Dzień]])&lt;=6,WEEKDAY(Tabela1[[#This Row],[Dzień]])&gt;=2),ROUNDDOWN(Tabela1[[#This Row],[Popyt]]*Tabela1[[#This Row],[Nowa liczba rowerów]],0)*30,0)</f>
        <v>150</v>
      </c>
      <c r="R153" s="7">
        <f>IF(WEEKDAY(Tabela1[[#This Row],[Dzień]])=1,Tabela1[[#This Row],[Nowa liczba rowerów]]*15,0) + Tabela1[[#This Row],[Koszt kupionych rowerów]]</f>
        <v>0</v>
      </c>
      <c r="S153"/>
    </row>
    <row r="154" spans="1:19" x14ac:dyDescent="0.25">
      <c r="A154" s="1">
        <v>45079</v>
      </c>
      <c r="B154" s="1" t="s">
        <v>3</v>
      </c>
      <c r="C154" s="4" t="str">
        <f>VLOOKUP(MONTH(Tabela1[[#This Row],[Dzień]]),Tabela3[],2,TRUE)</f>
        <v>Czerwiec</v>
      </c>
      <c r="D154" s="4">
        <f>YEAR(Tabela1[[#This Row],[Dzień]])</f>
        <v>2023</v>
      </c>
      <c r="E154" s="2">
        <f>VLOOKUP(Tabela1[[#This Row],[Pora roku]],TabelaPopyt[],2,FALSE)</f>
        <v>0.5</v>
      </c>
      <c r="F154" s="3">
        <v>10</v>
      </c>
      <c r="G154" s="7">
        <f>IF(AND(WEEKDAY(Tabela1[[#This Row],[Dzień]])&lt;=6,WEEKDAY(Tabela1[[#This Row],[Dzień]])&gt;=2),ROUNDDOWN(Tabela1[[#This Row],[Popyt]]*Tabela1[[#This Row],[Liczba Rowerów]],0)*30,0)</f>
        <v>150</v>
      </c>
      <c r="H154" s="7">
        <f>IF(WEEKDAY(Tabela1[[#This Row],[Dzień]])=1,Tabela1[[#This Row],[Liczba Rowerów]]*15,0)</f>
        <v>0</v>
      </c>
      <c r="I154" s="7">
        <f>Tabela1[[#This Row],[Przychód]]-Tabela1[[#This Row],[Koszt Serwisu]]</f>
        <v>150</v>
      </c>
      <c r="J154" s="7">
        <f>J153+Tabela1[[#This Row],[Przychód]]</f>
        <v>11460</v>
      </c>
      <c r="K154" s="7">
        <f>K153+Tabela1[[#This Row],[Koszt Serwisu]]</f>
        <v>11300</v>
      </c>
      <c r="L154" s="7">
        <f>Tabela1[[#This Row],[Łączny przychód]]-Tabela1[[#This Row],[Łączny Koszt]]</f>
        <v>160</v>
      </c>
      <c r="M154" s="7">
        <f>IF(AND(WEEKDAY(Tabela1[[#This Row],[Dzień]])&lt;=6,WEEKDAY(Tabela1[[#This Row],[Dzień]])&gt;=2),ROUNDDOWN(Tabela1[[#This Row],[Popyt]]*Tabela1[[#This Row],[Liczba Rowerów]],0)*E$734,0)</f>
        <v>330</v>
      </c>
      <c r="N154" s="7">
        <f>Tabela1[[#This Row],[Testowany przychód]]-Tabela1[[#This Row],[Koszt Serwisu]]</f>
        <v>330</v>
      </c>
      <c r="O154" s="4">
        <f>IF(P153 &lt;&gt; 0, O153 + 3, O153)</f>
        <v>10</v>
      </c>
      <c r="P154" s="4">
        <f>IF(AND(C154 &lt;&gt; C155,L153&gt;=2400),2400,0)</f>
        <v>0</v>
      </c>
      <c r="Q154" s="7">
        <f>IF(AND(WEEKDAY(Tabela1[[#This Row],[Dzień]])&lt;=6,WEEKDAY(Tabela1[[#This Row],[Dzień]])&gt;=2),ROUNDDOWN(Tabela1[[#This Row],[Popyt]]*Tabela1[[#This Row],[Nowa liczba rowerów]],0)*30,0)</f>
        <v>150</v>
      </c>
      <c r="R154" s="7">
        <f>IF(WEEKDAY(Tabela1[[#This Row],[Dzień]])=1,Tabela1[[#This Row],[Nowa liczba rowerów]]*15,0) + Tabela1[[#This Row],[Koszt kupionych rowerów]]</f>
        <v>0</v>
      </c>
      <c r="S154"/>
    </row>
    <row r="155" spans="1:19" x14ac:dyDescent="0.25">
      <c r="A155" s="1">
        <v>45080</v>
      </c>
      <c r="B155" s="1" t="s">
        <v>3</v>
      </c>
      <c r="C155" s="4" t="str">
        <f>VLOOKUP(MONTH(Tabela1[[#This Row],[Dzień]]),Tabela3[],2,TRUE)</f>
        <v>Czerwiec</v>
      </c>
      <c r="D155" s="4">
        <f>YEAR(Tabela1[[#This Row],[Dzień]])</f>
        <v>2023</v>
      </c>
      <c r="E155" s="2">
        <f>VLOOKUP(Tabela1[[#This Row],[Pora roku]],TabelaPopyt[],2,FALSE)</f>
        <v>0.5</v>
      </c>
      <c r="F155" s="3">
        <v>10</v>
      </c>
      <c r="G155" s="7">
        <f>IF(AND(WEEKDAY(Tabela1[[#This Row],[Dzień]])&lt;=6,WEEKDAY(Tabela1[[#This Row],[Dzień]])&gt;=2),ROUNDDOWN(Tabela1[[#This Row],[Popyt]]*Tabela1[[#This Row],[Liczba Rowerów]],0)*30,0)</f>
        <v>0</v>
      </c>
      <c r="H155" s="7">
        <f>IF(WEEKDAY(Tabela1[[#This Row],[Dzień]])=1,Tabela1[[#This Row],[Liczba Rowerów]]*15,0)</f>
        <v>0</v>
      </c>
      <c r="I155" s="7">
        <f>Tabela1[[#This Row],[Przychód]]-Tabela1[[#This Row],[Koszt Serwisu]]</f>
        <v>0</v>
      </c>
      <c r="J155" s="7">
        <f>J154+Tabela1[[#This Row],[Przychód]]</f>
        <v>11460</v>
      </c>
      <c r="K155" s="7">
        <f>K154+Tabela1[[#This Row],[Koszt Serwisu]]</f>
        <v>11300</v>
      </c>
      <c r="L155" s="7">
        <f>Tabela1[[#This Row],[Łączny przychód]]-Tabela1[[#This Row],[Łączny Koszt]]</f>
        <v>160</v>
      </c>
      <c r="M155" s="7">
        <f>IF(AND(WEEKDAY(Tabela1[[#This Row],[Dzień]])&lt;=6,WEEKDAY(Tabela1[[#This Row],[Dzień]])&gt;=2),ROUNDDOWN(Tabela1[[#This Row],[Popyt]]*Tabela1[[#This Row],[Liczba Rowerów]],0)*E$734,0)</f>
        <v>0</v>
      </c>
      <c r="N155" s="7">
        <f>Tabela1[[#This Row],[Testowany przychód]]-Tabela1[[#This Row],[Koszt Serwisu]]</f>
        <v>0</v>
      </c>
      <c r="O155" s="4">
        <f>IF(P154 &lt;&gt; 0, O154 + 3, O154)</f>
        <v>10</v>
      </c>
      <c r="P155" s="4">
        <f>IF(AND(C155 &lt;&gt; C156,L154&gt;=2400),2400,0)</f>
        <v>0</v>
      </c>
      <c r="Q155" s="7">
        <f>IF(AND(WEEKDAY(Tabela1[[#This Row],[Dzień]])&lt;=6,WEEKDAY(Tabela1[[#This Row],[Dzień]])&gt;=2),ROUNDDOWN(Tabela1[[#This Row],[Popyt]]*Tabela1[[#This Row],[Nowa liczba rowerów]],0)*30,0)</f>
        <v>0</v>
      </c>
      <c r="R155" s="7">
        <f>IF(WEEKDAY(Tabela1[[#This Row],[Dzień]])=1,Tabela1[[#This Row],[Nowa liczba rowerów]]*15,0) + Tabela1[[#This Row],[Koszt kupionych rowerów]]</f>
        <v>0</v>
      </c>
      <c r="S155"/>
    </row>
    <row r="156" spans="1:19" x14ac:dyDescent="0.25">
      <c r="A156" s="1">
        <v>45081</v>
      </c>
      <c r="B156" s="1" t="s">
        <v>3</v>
      </c>
      <c r="C156" s="4" t="str">
        <f>VLOOKUP(MONTH(Tabela1[[#This Row],[Dzień]]),Tabela3[],2,TRUE)</f>
        <v>Czerwiec</v>
      </c>
      <c r="D156" s="4">
        <f>YEAR(Tabela1[[#This Row],[Dzień]])</f>
        <v>2023</v>
      </c>
      <c r="E156" s="2">
        <f>VLOOKUP(Tabela1[[#This Row],[Pora roku]],TabelaPopyt[],2,FALSE)</f>
        <v>0.5</v>
      </c>
      <c r="F156" s="3">
        <v>10</v>
      </c>
      <c r="G156" s="7">
        <f>IF(AND(WEEKDAY(Tabela1[[#This Row],[Dzień]])&lt;=6,WEEKDAY(Tabela1[[#This Row],[Dzień]])&gt;=2),ROUNDDOWN(Tabela1[[#This Row],[Popyt]]*Tabela1[[#This Row],[Liczba Rowerów]],0)*30,0)</f>
        <v>0</v>
      </c>
      <c r="H156" s="7">
        <f>IF(WEEKDAY(Tabela1[[#This Row],[Dzień]])=1,Tabela1[[#This Row],[Liczba Rowerów]]*15,0)</f>
        <v>150</v>
      </c>
      <c r="I156" s="7">
        <f>Tabela1[[#This Row],[Przychód]]-Tabela1[[#This Row],[Koszt Serwisu]]</f>
        <v>-150</v>
      </c>
      <c r="J156" s="7">
        <f>J155+Tabela1[[#This Row],[Przychód]]</f>
        <v>11460</v>
      </c>
      <c r="K156" s="7">
        <f>K155+Tabela1[[#This Row],[Koszt Serwisu]]</f>
        <v>11450</v>
      </c>
      <c r="L156" s="7">
        <f>Tabela1[[#This Row],[Łączny przychód]]-Tabela1[[#This Row],[Łączny Koszt]]</f>
        <v>10</v>
      </c>
      <c r="M156" s="7">
        <f>IF(AND(WEEKDAY(Tabela1[[#This Row],[Dzień]])&lt;=6,WEEKDAY(Tabela1[[#This Row],[Dzień]])&gt;=2),ROUNDDOWN(Tabela1[[#This Row],[Popyt]]*Tabela1[[#This Row],[Liczba Rowerów]],0)*E$734,0)</f>
        <v>0</v>
      </c>
      <c r="N156" s="7">
        <f>Tabela1[[#This Row],[Testowany przychód]]-Tabela1[[#This Row],[Koszt Serwisu]]</f>
        <v>-150</v>
      </c>
      <c r="O156" s="4">
        <f>IF(P155 &lt;&gt; 0, O155 + 3, O155)</f>
        <v>10</v>
      </c>
      <c r="P156" s="4">
        <f>IF(AND(C156 &lt;&gt; C157,L155&gt;=2400),2400,0)</f>
        <v>0</v>
      </c>
      <c r="Q156" s="7">
        <f>IF(AND(WEEKDAY(Tabela1[[#This Row],[Dzień]])&lt;=6,WEEKDAY(Tabela1[[#This Row],[Dzień]])&gt;=2),ROUNDDOWN(Tabela1[[#This Row],[Popyt]]*Tabela1[[#This Row],[Nowa liczba rowerów]],0)*30,0)</f>
        <v>0</v>
      </c>
      <c r="R156" s="7">
        <f>IF(WEEKDAY(Tabela1[[#This Row],[Dzień]])=1,Tabela1[[#This Row],[Nowa liczba rowerów]]*15,0) + Tabela1[[#This Row],[Koszt kupionych rowerów]]</f>
        <v>150</v>
      </c>
      <c r="S156"/>
    </row>
    <row r="157" spans="1:19" x14ac:dyDescent="0.25">
      <c r="A157" s="1">
        <v>45082</v>
      </c>
      <c r="B157" s="1" t="s">
        <v>3</v>
      </c>
      <c r="C157" s="4" t="str">
        <f>VLOOKUP(MONTH(Tabela1[[#This Row],[Dzień]]),Tabela3[],2,TRUE)</f>
        <v>Czerwiec</v>
      </c>
      <c r="D157" s="4">
        <f>YEAR(Tabela1[[#This Row],[Dzień]])</f>
        <v>2023</v>
      </c>
      <c r="E157" s="2">
        <f>VLOOKUP(Tabela1[[#This Row],[Pora roku]],TabelaPopyt[],2,FALSE)</f>
        <v>0.5</v>
      </c>
      <c r="F157" s="3">
        <v>10</v>
      </c>
      <c r="G157" s="7">
        <f>IF(AND(WEEKDAY(Tabela1[[#This Row],[Dzień]])&lt;=6,WEEKDAY(Tabela1[[#This Row],[Dzień]])&gt;=2),ROUNDDOWN(Tabela1[[#This Row],[Popyt]]*Tabela1[[#This Row],[Liczba Rowerów]],0)*30,0)</f>
        <v>150</v>
      </c>
      <c r="H157" s="7">
        <f>IF(WEEKDAY(Tabela1[[#This Row],[Dzień]])=1,Tabela1[[#This Row],[Liczba Rowerów]]*15,0)</f>
        <v>0</v>
      </c>
      <c r="I157" s="7">
        <f>Tabela1[[#This Row],[Przychód]]-Tabela1[[#This Row],[Koszt Serwisu]]</f>
        <v>150</v>
      </c>
      <c r="J157" s="7">
        <f>J156+Tabela1[[#This Row],[Przychód]]</f>
        <v>11610</v>
      </c>
      <c r="K157" s="7">
        <f>K156+Tabela1[[#This Row],[Koszt Serwisu]]</f>
        <v>11450</v>
      </c>
      <c r="L157" s="7">
        <f>Tabela1[[#This Row],[Łączny przychód]]-Tabela1[[#This Row],[Łączny Koszt]]</f>
        <v>160</v>
      </c>
      <c r="M157" s="7">
        <f>IF(AND(WEEKDAY(Tabela1[[#This Row],[Dzień]])&lt;=6,WEEKDAY(Tabela1[[#This Row],[Dzień]])&gt;=2),ROUNDDOWN(Tabela1[[#This Row],[Popyt]]*Tabela1[[#This Row],[Liczba Rowerów]],0)*E$734,0)</f>
        <v>330</v>
      </c>
      <c r="N157" s="7">
        <f>Tabela1[[#This Row],[Testowany przychód]]-Tabela1[[#This Row],[Koszt Serwisu]]</f>
        <v>330</v>
      </c>
      <c r="O157" s="4">
        <f>IF(P156 &lt;&gt; 0, O156 + 3, O156)</f>
        <v>10</v>
      </c>
      <c r="P157" s="4">
        <f>IF(AND(C157 &lt;&gt; C158,L156&gt;=2400),2400,0)</f>
        <v>0</v>
      </c>
      <c r="Q157" s="7">
        <f>IF(AND(WEEKDAY(Tabela1[[#This Row],[Dzień]])&lt;=6,WEEKDAY(Tabela1[[#This Row],[Dzień]])&gt;=2),ROUNDDOWN(Tabela1[[#This Row],[Popyt]]*Tabela1[[#This Row],[Nowa liczba rowerów]],0)*30,0)</f>
        <v>150</v>
      </c>
      <c r="R157" s="7">
        <f>IF(WEEKDAY(Tabela1[[#This Row],[Dzień]])=1,Tabela1[[#This Row],[Nowa liczba rowerów]]*15,0) + Tabela1[[#This Row],[Koszt kupionych rowerów]]</f>
        <v>0</v>
      </c>
      <c r="S157"/>
    </row>
    <row r="158" spans="1:19" x14ac:dyDescent="0.25">
      <c r="A158" s="1">
        <v>45083</v>
      </c>
      <c r="B158" s="1" t="s">
        <v>3</v>
      </c>
      <c r="C158" s="4" t="str">
        <f>VLOOKUP(MONTH(Tabela1[[#This Row],[Dzień]]),Tabela3[],2,TRUE)</f>
        <v>Czerwiec</v>
      </c>
      <c r="D158" s="4">
        <f>YEAR(Tabela1[[#This Row],[Dzień]])</f>
        <v>2023</v>
      </c>
      <c r="E158" s="2">
        <f>VLOOKUP(Tabela1[[#This Row],[Pora roku]],TabelaPopyt[],2,FALSE)</f>
        <v>0.5</v>
      </c>
      <c r="F158" s="3">
        <v>10</v>
      </c>
      <c r="G158" s="7">
        <f>IF(AND(WEEKDAY(Tabela1[[#This Row],[Dzień]])&lt;=6,WEEKDAY(Tabela1[[#This Row],[Dzień]])&gt;=2),ROUNDDOWN(Tabela1[[#This Row],[Popyt]]*Tabela1[[#This Row],[Liczba Rowerów]],0)*30,0)</f>
        <v>150</v>
      </c>
      <c r="H158" s="7">
        <f>IF(WEEKDAY(Tabela1[[#This Row],[Dzień]])=1,Tabela1[[#This Row],[Liczba Rowerów]]*15,0)</f>
        <v>0</v>
      </c>
      <c r="I158" s="7">
        <f>Tabela1[[#This Row],[Przychód]]-Tabela1[[#This Row],[Koszt Serwisu]]</f>
        <v>150</v>
      </c>
      <c r="J158" s="7">
        <f>J157+Tabela1[[#This Row],[Przychód]]</f>
        <v>11760</v>
      </c>
      <c r="K158" s="7">
        <f>K157+Tabela1[[#This Row],[Koszt Serwisu]]</f>
        <v>11450</v>
      </c>
      <c r="L158" s="7">
        <f>Tabela1[[#This Row],[Łączny przychód]]-Tabela1[[#This Row],[Łączny Koszt]]</f>
        <v>310</v>
      </c>
      <c r="M158" s="7">
        <f>IF(AND(WEEKDAY(Tabela1[[#This Row],[Dzień]])&lt;=6,WEEKDAY(Tabela1[[#This Row],[Dzień]])&gt;=2),ROUNDDOWN(Tabela1[[#This Row],[Popyt]]*Tabela1[[#This Row],[Liczba Rowerów]],0)*E$734,0)</f>
        <v>330</v>
      </c>
      <c r="N158" s="7">
        <f>Tabela1[[#This Row],[Testowany przychód]]-Tabela1[[#This Row],[Koszt Serwisu]]</f>
        <v>330</v>
      </c>
      <c r="O158" s="4">
        <f>IF(P157 &lt;&gt; 0, O157 + 3, O157)</f>
        <v>10</v>
      </c>
      <c r="P158" s="4">
        <f>IF(AND(C158 &lt;&gt; C159,L157&gt;=2400),2400,0)</f>
        <v>0</v>
      </c>
      <c r="Q158" s="7">
        <f>IF(AND(WEEKDAY(Tabela1[[#This Row],[Dzień]])&lt;=6,WEEKDAY(Tabela1[[#This Row],[Dzień]])&gt;=2),ROUNDDOWN(Tabela1[[#This Row],[Popyt]]*Tabela1[[#This Row],[Nowa liczba rowerów]],0)*30,0)</f>
        <v>150</v>
      </c>
      <c r="R158" s="7">
        <f>IF(WEEKDAY(Tabela1[[#This Row],[Dzień]])=1,Tabela1[[#This Row],[Nowa liczba rowerów]]*15,0) + Tabela1[[#This Row],[Koszt kupionych rowerów]]</f>
        <v>0</v>
      </c>
      <c r="S158"/>
    </row>
    <row r="159" spans="1:19" x14ac:dyDescent="0.25">
      <c r="A159" s="1">
        <v>45084</v>
      </c>
      <c r="B159" s="1" t="s">
        <v>3</v>
      </c>
      <c r="C159" s="4" t="str">
        <f>VLOOKUP(MONTH(Tabela1[[#This Row],[Dzień]]),Tabela3[],2,TRUE)</f>
        <v>Czerwiec</v>
      </c>
      <c r="D159" s="4">
        <f>YEAR(Tabela1[[#This Row],[Dzień]])</f>
        <v>2023</v>
      </c>
      <c r="E159" s="2">
        <f>VLOOKUP(Tabela1[[#This Row],[Pora roku]],TabelaPopyt[],2,FALSE)</f>
        <v>0.5</v>
      </c>
      <c r="F159" s="3">
        <v>10</v>
      </c>
      <c r="G159" s="7">
        <f>IF(AND(WEEKDAY(Tabela1[[#This Row],[Dzień]])&lt;=6,WEEKDAY(Tabela1[[#This Row],[Dzień]])&gt;=2),ROUNDDOWN(Tabela1[[#This Row],[Popyt]]*Tabela1[[#This Row],[Liczba Rowerów]],0)*30,0)</f>
        <v>150</v>
      </c>
      <c r="H159" s="7">
        <f>IF(WEEKDAY(Tabela1[[#This Row],[Dzień]])=1,Tabela1[[#This Row],[Liczba Rowerów]]*15,0)</f>
        <v>0</v>
      </c>
      <c r="I159" s="7">
        <f>Tabela1[[#This Row],[Przychód]]-Tabela1[[#This Row],[Koszt Serwisu]]</f>
        <v>150</v>
      </c>
      <c r="J159" s="7">
        <f>J158+Tabela1[[#This Row],[Przychód]]</f>
        <v>11910</v>
      </c>
      <c r="K159" s="7">
        <f>K158+Tabela1[[#This Row],[Koszt Serwisu]]</f>
        <v>11450</v>
      </c>
      <c r="L159" s="7">
        <f>Tabela1[[#This Row],[Łączny przychód]]-Tabela1[[#This Row],[Łączny Koszt]]</f>
        <v>460</v>
      </c>
      <c r="M159" s="7">
        <f>IF(AND(WEEKDAY(Tabela1[[#This Row],[Dzień]])&lt;=6,WEEKDAY(Tabela1[[#This Row],[Dzień]])&gt;=2),ROUNDDOWN(Tabela1[[#This Row],[Popyt]]*Tabela1[[#This Row],[Liczba Rowerów]],0)*E$734,0)</f>
        <v>330</v>
      </c>
      <c r="N159" s="7">
        <f>Tabela1[[#This Row],[Testowany przychód]]-Tabela1[[#This Row],[Koszt Serwisu]]</f>
        <v>330</v>
      </c>
      <c r="O159" s="4">
        <f>IF(P158 &lt;&gt; 0, O158 + 3, O158)</f>
        <v>10</v>
      </c>
      <c r="P159" s="4">
        <f>IF(AND(C159 &lt;&gt; C160,L158&gt;=2400),2400,0)</f>
        <v>0</v>
      </c>
      <c r="Q159" s="7">
        <f>IF(AND(WEEKDAY(Tabela1[[#This Row],[Dzień]])&lt;=6,WEEKDAY(Tabela1[[#This Row],[Dzień]])&gt;=2),ROUNDDOWN(Tabela1[[#This Row],[Popyt]]*Tabela1[[#This Row],[Nowa liczba rowerów]],0)*30,0)</f>
        <v>150</v>
      </c>
      <c r="R159" s="7">
        <f>IF(WEEKDAY(Tabela1[[#This Row],[Dzień]])=1,Tabela1[[#This Row],[Nowa liczba rowerów]]*15,0) + Tabela1[[#This Row],[Koszt kupionych rowerów]]</f>
        <v>0</v>
      </c>
      <c r="S159"/>
    </row>
    <row r="160" spans="1:19" x14ac:dyDescent="0.25">
      <c r="A160" s="1">
        <v>45085</v>
      </c>
      <c r="B160" s="1" t="s">
        <v>3</v>
      </c>
      <c r="C160" s="4" t="str">
        <f>VLOOKUP(MONTH(Tabela1[[#This Row],[Dzień]]),Tabela3[],2,TRUE)</f>
        <v>Czerwiec</v>
      </c>
      <c r="D160" s="4">
        <f>YEAR(Tabela1[[#This Row],[Dzień]])</f>
        <v>2023</v>
      </c>
      <c r="E160" s="2">
        <f>VLOOKUP(Tabela1[[#This Row],[Pora roku]],TabelaPopyt[],2,FALSE)</f>
        <v>0.5</v>
      </c>
      <c r="F160" s="3">
        <v>10</v>
      </c>
      <c r="G160" s="7">
        <f>IF(AND(WEEKDAY(Tabela1[[#This Row],[Dzień]])&lt;=6,WEEKDAY(Tabela1[[#This Row],[Dzień]])&gt;=2),ROUNDDOWN(Tabela1[[#This Row],[Popyt]]*Tabela1[[#This Row],[Liczba Rowerów]],0)*30,0)</f>
        <v>150</v>
      </c>
      <c r="H160" s="7">
        <f>IF(WEEKDAY(Tabela1[[#This Row],[Dzień]])=1,Tabela1[[#This Row],[Liczba Rowerów]]*15,0)</f>
        <v>0</v>
      </c>
      <c r="I160" s="7">
        <f>Tabela1[[#This Row],[Przychód]]-Tabela1[[#This Row],[Koszt Serwisu]]</f>
        <v>150</v>
      </c>
      <c r="J160" s="7">
        <f>J159+Tabela1[[#This Row],[Przychód]]</f>
        <v>12060</v>
      </c>
      <c r="K160" s="7">
        <f>K159+Tabela1[[#This Row],[Koszt Serwisu]]</f>
        <v>11450</v>
      </c>
      <c r="L160" s="7">
        <f>Tabela1[[#This Row],[Łączny przychód]]-Tabela1[[#This Row],[Łączny Koszt]]</f>
        <v>610</v>
      </c>
      <c r="M160" s="7">
        <f>IF(AND(WEEKDAY(Tabela1[[#This Row],[Dzień]])&lt;=6,WEEKDAY(Tabela1[[#This Row],[Dzień]])&gt;=2),ROUNDDOWN(Tabela1[[#This Row],[Popyt]]*Tabela1[[#This Row],[Liczba Rowerów]],0)*E$734,0)</f>
        <v>330</v>
      </c>
      <c r="N160" s="7">
        <f>Tabela1[[#This Row],[Testowany przychód]]-Tabela1[[#This Row],[Koszt Serwisu]]</f>
        <v>330</v>
      </c>
      <c r="O160" s="4">
        <f>IF(P159 &lt;&gt; 0, O159 + 3, O159)</f>
        <v>10</v>
      </c>
      <c r="P160" s="4">
        <f>IF(AND(C160 &lt;&gt; C161,L159&gt;=2400),2400,0)</f>
        <v>0</v>
      </c>
      <c r="Q160" s="7">
        <f>IF(AND(WEEKDAY(Tabela1[[#This Row],[Dzień]])&lt;=6,WEEKDAY(Tabela1[[#This Row],[Dzień]])&gt;=2),ROUNDDOWN(Tabela1[[#This Row],[Popyt]]*Tabela1[[#This Row],[Nowa liczba rowerów]],0)*30,0)</f>
        <v>150</v>
      </c>
      <c r="R160" s="7">
        <f>IF(WEEKDAY(Tabela1[[#This Row],[Dzień]])=1,Tabela1[[#This Row],[Nowa liczba rowerów]]*15,0) + Tabela1[[#This Row],[Koszt kupionych rowerów]]</f>
        <v>0</v>
      </c>
      <c r="S160"/>
    </row>
    <row r="161" spans="1:19" x14ac:dyDescent="0.25">
      <c r="A161" s="1">
        <v>45086</v>
      </c>
      <c r="B161" s="1" t="s">
        <v>3</v>
      </c>
      <c r="C161" s="4" t="str">
        <f>VLOOKUP(MONTH(Tabela1[[#This Row],[Dzień]]),Tabela3[],2,TRUE)</f>
        <v>Czerwiec</v>
      </c>
      <c r="D161" s="4">
        <f>YEAR(Tabela1[[#This Row],[Dzień]])</f>
        <v>2023</v>
      </c>
      <c r="E161" s="2">
        <f>VLOOKUP(Tabela1[[#This Row],[Pora roku]],TabelaPopyt[],2,FALSE)</f>
        <v>0.5</v>
      </c>
      <c r="F161" s="3">
        <v>10</v>
      </c>
      <c r="G161" s="7">
        <f>IF(AND(WEEKDAY(Tabela1[[#This Row],[Dzień]])&lt;=6,WEEKDAY(Tabela1[[#This Row],[Dzień]])&gt;=2),ROUNDDOWN(Tabela1[[#This Row],[Popyt]]*Tabela1[[#This Row],[Liczba Rowerów]],0)*30,0)</f>
        <v>150</v>
      </c>
      <c r="H161" s="7">
        <f>IF(WEEKDAY(Tabela1[[#This Row],[Dzień]])=1,Tabela1[[#This Row],[Liczba Rowerów]]*15,0)</f>
        <v>0</v>
      </c>
      <c r="I161" s="7">
        <f>Tabela1[[#This Row],[Przychód]]-Tabela1[[#This Row],[Koszt Serwisu]]</f>
        <v>150</v>
      </c>
      <c r="J161" s="7">
        <f>J160+Tabela1[[#This Row],[Przychód]]</f>
        <v>12210</v>
      </c>
      <c r="K161" s="7">
        <f>K160+Tabela1[[#This Row],[Koszt Serwisu]]</f>
        <v>11450</v>
      </c>
      <c r="L161" s="7">
        <f>Tabela1[[#This Row],[Łączny przychód]]-Tabela1[[#This Row],[Łączny Koszt]]</f>
        <v>760</v>
      </c>
      <c r="M161" s="7">
        <f>IF(AND(WEEKDAY(Tabela1[[#This Row],[Dzień]])&lt;=6,WEEKDAY(Tabela1[[#This Row],[Dzień]])&gt;=2),ROUNDDOWN(Tabela1[[#This Row],[Popyt]]*Tabela1[[#This Row],[Liczba Rowerów]],0)*E$734,0)</f>
        <v>330</v>
      </c>
      <c r="N161" s="7">
        <f>Tabela1[[#This Row],[Testowany przychód]]-Tabela1[[#This Row],[Koszt Serwisu]]</f>
        <v>330</v>
      </c>
      <c r="O161" s="4">
        <f>IF(P160 &lt;&gt; 0, O160 + 3, O160)</f>
        <v>10</v>
      </c>
      <c r="P161" s="4">
        <f>IF(AND(C161 &lt;&gt; C162,L160&gt;=2400),2400,0)</f>
        <v>0</v>
      </c>
      <c r="Q161" s="7">
        <f>IF(AND(WEEKDAY(Tabela1[[#This Row],[Dzień]])&lt;=6,WEEKDAY(Tabela1[[#This Row],[Dzień]])&gt;=2),ROUNDDOWN(Tabela1[[#This Row],[Popyt]]*Tabela1[[#This Row],[Nowa liczba rowerów]],0)*30,0)</f>
        <v>150</v>
      </c>
      <c r="R161" s="7">
        <f>IF(WEEKDAY(Tabela1[[#This Row],[Dzień]])=1,Tabela1[[#This Row],[Nowa liczba rowerów]]*15,0) + Tabela1[[#This Row],[Koszt kupionych rowerów]]</f>
        <v>0</v>
      </c>
      <c r="S161"/>
    </row>
    <row r="162" spans="1:19" x14ac:dyDescent="0.25">
      <c r="A162" s="1">
        <v>45087</v>
      </c>
      <c r="B162" s="1" t="s">
        <v>3</v>
      </c>
      <c r="C162" s="4" t="str">
        <f>VLOOKUP(MONTH(Tabela1[[#This Row],[Dzień]]),Tabela3[],2,TRUE)</f>
        <v>Czerwiec</v>
      </c>
      <c r="D162" s="4">
        <f>YEAR(Tabela1[[#This Row],[Dzień]])</f>
        <v>2023</v>
      </c>
      <c r="E162" s="2">
        <f>VLOOKUP(Tabela1[[#This Row],[Pora roku]],TabelaPopyt[],2,FALSE)</f>
        <v>0.5</v>
      </c>
      <c r="F162" s="3">
        <v>10</v>
      </c>
      <c r="G162" s="7">
        <f>IF(AND(WEEKDAY(Tabela1[[#This Row],[Dzień]])&lt;=6,WEEKDAY(Tabela1[[#This Row],[Dzień]])&gt;=2),ROUNDDOWN(Tabela1[[#This Row],[Popyt]]*Tabela1[[#This Row],[Liczba Rowerów]],0)*30,0)</f>
        <v>0</v>
      </c>
      <c r="H162" s="7">
        <f>IF(WEEKDAY(Tabela1[[#This Row],[Dzień]])=1,Tabela1[[#This Row],[Liczba Rowerów]]*15,0)</f>
        <v>0</v>
      </c>
      <c r="I162" s="7">
        <f>Tabela1[[#This Row],[Przychód]]-Tabela1[[#This Row],[Koszt Serwisu]]</f>
        <v>0</v>
      </c>
      <c r="J162" s="7">
        <f>J161+Tabela1[[#This Row],[Przychód]]</f>
        <v>12210</v>
      </c>
      <c r="K162" s="7">
        <f>K161+Tabela1[[#This Row],[Koszt Serwisu]]</f>
        <v>11450</v>
      </c>
      <c r="L162" s="7">
        <f>Tabela1[[#This Row],[Łączny przychód]]-Tabela1[[#This Row],[Łączny Koszt]]</f>
        <v>760</v>
      </c>
      <c r="M162" s="7">
        <f>IF(AND(WEEKDAY(Tabela1[[#This Row],[Dzień]])&lt;=6,WEEKDAY(Tabela1[[#This Row],[Dzień]])&gt;=2),ROUNDDOWN(Tabela1[[#This Row],[Popyt]]*Tabela1[[#This Row],[Liczba Rowerów]],0)*E$734,0)</f>
        <v>0</v>
      </c>
      <c r="N162" s="7">
        <f>Tabela1[[#This Row],[Testowany przychód]]-Tabela1[[#This Row],[Koszt Serwisu]]</f>
        <v>0</v>
      </c>
      <c r="O162" s="4">
        <f>IF(P161 &lt;&gt; 0, O161 + 3, O161)</f>
        <v>10</v>
      </c>
      <c r="P162" s="4">
        <f>IF(AND(C162 &lt;&gt; C163,L161&gt;=2400),2400,0)</f>
        <v>0</v>
      </c>
      <c r="Q162" s="7">
        <f>IF(AND(WEEKDAY(Tabela1[[#This Row],[Dzień]])&lt;=6,WEEKDAY(Tabela1[[#This Row],[Dzień]])&gt;=2),ROUNDDOWN(Tabela1[[#This Row],[Popyt]]*Tabela1[[#This Row],[Nowa liczba rowerów]],0)*30,0)</f>
        <v>0</v>
      </c>
      <c r="R162" s="7">
        <f>IF(WEEKDAY(Tabela1[[#This Row],[Dzień]])=1,Tabela1[[#This Row],[Nowa liczba rowerów]]*15,0) + Tabela1[[#This Row],[Koszt kupionych rowerów]]</f>
        <v>0</v>
      </c>
      <c r="S162"/>
    </row>
    <row r="163" spans="1:19" x14ac:dyDescent="0.25">
      <c r="A163" s="1">
        <v>45088</v>
      </c>
      <c r="B163" s="1" t="s">
        <v>3</v>
      </c>
      <c r="C163" s="4" t="str">
        <f>VLOOKUP(MONTH(Tabela1[[#This Row],[Dzień]]),Tabela3[],2,TRUE)</f>
        <v>Czerwiec</v>
      </c>
      <c r="D163" s="4">
        <f>YEAR(Tabela1[[#This Row],[Dzień]])</f>
        <v>2023</v>
      </c>
      <c r="E163" s="2">
        <f>VLOOKUP(Tabela1[[#This Row],[Pora roku]],TabelaPopyt[],2,FALSE)</f>
        <v>0.5</v>
      </c>
      <c r="F163" s="3">
        <v>10</v>
      </c>
      <c r="G163" s="7">
        <f>IF(AND(WEEKDAY(Tabela1[[#This Row],[Dzień]])&lt;=6,WEEKDAY(Tabela1[[#This Row],[Dzień]])&gt;=2),ROUNDDOWN(Tabela1[[#This Row],[Popyt]]*Tabela1[[#This Row],[Liczba Rowerów]],0)*30,0)</f>
        <v>0</v>
      </c>
      <c r="H163" s="7">
        <f>IF(WEEKDAY(Tabela1[[#This Row],[Dzień]])=1,Tabela1[[#This Row],[Liczba Rowerów]]*15,0)</f>
        <v>150</v>
      </c>
      <c r="I163" s="7">
        <f>Tabela1[[#This Row],[Przychód]]-Tabela1[[#This Row],[Koszt Serwisu]]</f>
        <v>-150</v>
      </c>
      <c r="J163" s="7">
        <f>J162+Tabela1[[#This Row],[Przychód]]</f>
        <v>12210</v>
      </c>
      <c r="K163" s="7">
        <f>K162+Tabela1[[#This Row],[Koszt Serwisu]]</f>
        <v>11600</v>
      </c>
      <c r="L163" s="7">
        <f>Tabela1[[#This Row],[Łączny przychód]]-Tabela1[[#This Row],[Łączny Koszt]]</f>
        <v>610</v>
      </c>
      <c r="M163" s="7">
        <f>IF(AND(WEEKDAY(Tabela1[[#This Row],[Dzień]])&lt;=6,WEEKDAY(Tabela1[[#This Row],[Dzień]])&gt;=2),ROUNDDOWN(Tabela1[[#This Row],[Popyt]]*Tabela1[[#This Row],[Liczba Rowerów]],0)*E$734,0)</f>
        <v>0</v>
      </c>
      <c r="N163" s="7">
        <f>Tabela1[[#This Row],[Testowany przychód]]-Tabela1[[#This Row],[Koszt Serwisu]]</f>
        <v>-150</v>
      </c>
      <c r="O163" s="4">
        <f>IF(P162 &lt;&gt; 0, O162 + 3, O162)</f>
        <v>10</v>
      </c>
      <c r="P163" s="4">
        <f>IF(AND(C163 &lt;&gt; C164,L162&gt;=2400),2400,0)</f>
        <v>0</v>
      </c>
      <c r="Q163" s="7">
        <f>IF(AND(WEEKDAY(Tabela1[[#This Row],[Dzień]])&lt;=6,WEEKDAY(Tabela1[[#This Row],[Dzień]])&gt;=2),ROUNDDOWN(Tabela1[[#This Row],[Popyt]]*Tabela1[[#This Row],[Nowa liczba rowerów]],0)*30,0)</f>
        <v>0</v>
      </c>
      <c r="R163" s="7">
        <f>IF(WEEKDAY(Tabela1[[#This Row],[Dzień]])=1,Tabela1[[#This Row],[Nowa liczba rowerów]]*15,0) + Tabela1[[#This Row],[Koszt kupionych rowerów]]</f>
        <v>150</v>
      </c>
      <c r="S163"/>
    </row>
    <row r="164" spans="1:19" x14ac:dyDescent="0.25">
      <c r="A164" s="1">
        <v>45089</v>
      </c>
      <c r="B164" s="1" t="s">
        <v>3</v>
      </c>
      <c r="C164" s="4" t="str">
        <f>VLOOKUP(MONTH(Tabela1[[#This Row],[Dzień]]),Tabela3[],2,TRUE)</f>
        <v>Czerwiec</v>
      </c>
      <c r="D164" s="4">
        <f>YEAR(Tabela1[[#This Row],[Dzień]])</f>
        <v>2023</v>
      </c>
      <c r="E164" s="2">
        <f>VLOOKUP(Tabela1[[#This Row],[Pora roku]],TabelaPopyt[],2,FALSE)</f>
        <v>0.5</v>
      </c>
      <c r="F164" s="3">
        <v>10</v>
      </c>
      <c r="G164" s="7">
        <f>IF(AND(WEEKDAY(Tabela1[[#This Row],[Dzień]])&lt;=6,WEEKDAY(Tabela1[[#This Row],[Dzień]])&gt;=2),ROUNDDOWN(Tabela1[[#This Row],[Popyt]]*Tabela1[[#This Row],[Liczba Rowerów]],0)*30,0)</f>
        <v>150</v>
      </c>
      <c r="H164" s="7">
        <f>IF(WEEKDAY(Tabela1[[#This Row],[Dzień]])=1,Tabela1[[#This Row],[Liczba Rowerów]]*15,0)</f>
        <v>0</v>
      </c>
      <c r="I164" s="7">
        <f>Tabela1[[#This Row],[Przychód]]-Tabela1[[#This Row],[Koszt Serwisu]]</f>
        <v>150</v>
      </c>
      <c r="J164" s="7">
        <f>J163+Tabela1[[#This Row],[Przychód]]</f>
        <v>12360</v>
      </c>
      <c r="K164" s="7">
        <f>K163+Tabela1[[#This Row],[Koszt Serwisu]]</f>
        <v>11600</v>
      </c>
      <c r="L164" s="7">
        <f>Tabela1[[#This Row],[Łączny przychód]]-Tabela1[[#This Row],[Łączny Koszt]]</f>
        <v>760</v>
      </c>
      <c r="M164" s="7">
        <f>IF(AND(WEEKDAY(Tabela1[[#This Row],[Dzień]])&lt;=6,WEEKDAY(Tabela1[[#This Row],[Dzień]])&gt;=2),ROUNDDOWN(Tabela1[[#This Row],[Popyt]]*Tabela1[[#This Row],[Liczba Rowerów]],0)*E$734,0)</f>
        <v>330</v>
      </c>
      <c r="N164" s="7">
        <f>Tabela1[[#This Row],[Testowany przychód]]-Tabela1[[#This Row],[Koszt Serwisu]]</f>
        <v>330</v>
      </c>
      <c r="O164" s="4">
        <f>IF(P163 &lt;&gt; 0, O163 + 3, O163)</f>
        <v>10</v>
      </c>
      <c r="P164" s="4">
        <f>IF(AND(C164 &lt;&gt; C165,L163&gt;=2400),2400,0)</f>
        <v>0</v>
      </c>
      <c r="Q164" s="7">
        <f>IF(AND(WEEKDAY(Tabela1[[#This Row],[Dzień]])&lt;=6,WEEKDAY(Tabela1[[#This Row],[Dzień]])&gt;=2),ROUNDDOWN(Tabela1[[#This Row],[Popyt]]*Tabela1[[#This Row],[Nowa liczba rowerów]],0)*30,0)</f>
        <v>150</v>
      </c>
      <c r="R164" s="7">
        <f>IF(WEEKDAY(Tabela1[[#This Row],[Dzień]])=1,Tabela1[[#This Row],[Nowa liczba rowerów]]*15,0) + Tabela1[[#This Row],[Koszt kupionych rowerów]]</f>
        <v>0</v>
      </c>
      <c r="S164"/>
    </row>
    <row r="165" spans="1:19" x14ac:dyDescent="0.25">
      <c r="A165" s="1">
        <v>45090</v>
      </c>
      <c r="B165" s="1" t="s">
        <v>3</v>
      </c>
      <c r="C165" s="4" t="str">
        <f>VLOOKUP(MONTH(Tabela1[[#This Row],[Dzień]]),Tabela3[],2,TRUE)</f>
        <v>Czerwiec</v>
      </c>
      <c r="D165" s="4">
        <f>YEAR(Tabela1[[#This Row],[Dzień]])</f>
        <v>2023</v>
      </c>
      <c r="E165" s="2">
        <f>VLOOKUP(Tabela1[[#This Row],[Pora roku]],TabelaPopyt[],2,FALSE)</f>
        <v>0.5</v>
      </c>
      <c r="F165" s="3">
        <v>10</v>
      </c>
      <c r="G165" s="7">
        <f>IF(AND(WEEKDAY(Tabela1[[#This Row],[Dzień]])&lt;=6,WEEKDAY(Tabela1[[#This Row],[Dzień]])&gt;=2),ROUNDDOWN(Tabela1[[#This Row],[Popyt]]*Tabela1[[#This Row],[Liczba Rowerów]],0)*30,0)</f>
        <v>150</v>
      </c>
      <c r="H165" s="7">
        <f>IF(WEEKDAY(Tabela1[[#This Row],[Dzień]])=1,Tabela1[[#This Row],[Liczba Rowerów]]*15,0)</f>
        <v>0</v>
      </c>
      <c r="I165" s="7">
        <f>Tabela1[[#This Row],[Przychód]]-Tabela1[[#This Row],[Koszt Serwisu]]</f>
        <v>150</v>
      </c>
      <c r="J165" s="7">
        <f>J164+Tabela1[[#This Row],[Przychód]]</f>
        <v>12510</v>
      </c>
      <c r="K165" s="7">
        <f>K164+Tabela1[[#This Row],[Koszt Serwisu]]</f>
        <v>11600</v>
      </c>
      <c r="L165" s="7">
        <f>Tabela1[[#This Row],[Łączny przychód]]-Tabela1[[#This Row],[Łączny Koszt]]</f>
        <v>910</v>
      </c>
      <c r="M165" s="7">
        <f>IF(AND(WEEKDAY(Tabela1[[#This Row],[Dzień]])&lt;=6,WEEKDAY(Tabela1[[#This Row],[Dzień]])&gt;=2),ROUNDDOWN(Tabela1[[#This Row],[Popyt]]*Tabela1[[#This Row],[Liczba Rowerów]],0)*E$734,0)</f>
        <v>330</v>
      </c>
      <c r="N165" s="7">
        <f>Tabela1[[#This Row],[Testowany przychód]]-Tabela1[[#This Row],[Koszt Serwisu]]</f>
        <v>330</v>
      </c>
      <c r="O165" s="4">
        <f>IF(P164 &lt;&gt; 0, O164 + 3, O164)</f>
        <v>10</v>
      </c>
      <c r="P165" s="4">
        <f>IF(AND(C165 &lt;&gt; C166,L164&gt;=2400),2400,0)</f>
        <v>0</v>
      </c>
      <c r="Q165" s="7">
        <f>IF(AND(WEEKDAY(Tabela1[[#This Row],[Dzień]])&lt;=6,WEEKDAY(Tabela1[[#This Row],[Dzień]])&gt;=2),ROUNDDOWN(Tabela1[[#This Row],[Popyt]]*Tabela1[[#This Row],[Nowa liczba rowerów]],0)*30,0)</f>
        <v>150</v>
      </c>
      <c r="R165" s="7">
        <f>IF(WEEKDAY(Tabela1[[#This Row],[Dzień]])=1,Tabela1[[#This Row],[Nowa liczba rowerów]]*15,0) + Tabela1[[#This Row],[Koszt kupionych rowerów]]</f>
        <v>0</v>
      </c>
      <c r="S165"/>
    </row>
    <row r="166" spans="1:19" x14ac:dyDescent="0.25">
      <c r="A166" s="1">
        <v>45091</v>
      </c>
      <c r="B166" s="1" t="s">
        <v>3</v>
      </c>
      <c r="C166" s="4" t="str">
        <f>VLOOKUP(MONTH(Tabela1[[#This Row],[Dzień]]),Tabela3[],2,TRUE)</f>
        <v>Czerwiec</v>
      </c>
      <c r="D166" s="4">
        <f>YEAR(Tabela1[[#This Row],[Dzień]])</f>
        <v>2023</v>
      </c>
      <c r="E166" s="2">
        <f>VLOOKUP(Tabela1[[#This Row],[Pora roku]],TabelaPopyt[],2,FALSE)</f>
        <v>0.5</v>
      </c>
      <c r="F166" s="3">
        <v>10</v>
      </c>
      <c r="G166" s="7">
        <f>IF(AND(WEEKDAY(Tabela1[[#This Row],[Dzień]])&lt;=6,WEEKDAY(Tabela1[[#This Row],[Dzień]])&gt;=2),ROUNDDOWN(Tabela1[[#This Row],[Popyt]]*Tabela1[[#This Row],[Liczba Rowerów]],0)*30,0)</f>
        <v>150</v>
      </c>
      <c r="H166" s="7">
        <f>IF(WEEKDAY(Tabela1[[#This Row],[Dzień]])=1,Tabela1[[#This Row],[Liczba Rowerów]]*15,0)</f>
        <v>0</v>
      </c>
      <c r="I166" s="7">
        <f>Tabela1[[#This Row],[Przychód]]-Tabela1[[#This Row],[Koszt Serwisu]]</f>
        <v>150</v>
      </c>
      <c r="J166" s="7">
        <f>J165+Tabela1[[#This Row],[Przychód]]</f>
        <v>12660</v>
      </c>
      <c r="K166" s="7">
        <f>K165+Tabela1[[#This Row],[Koszt Serwisu]]</f>
        <v>11600</v>
      </c>
      <c r="L166" s="7">
        <f>Tabela1[[#This Row],[Łączny przychód]]-Tabela1[[#This Row],[Łączny Koszt]]</f>
        <v>1060</v>
      </c>
      <c r="M166" s="7">
        <f>IF(AND(WEEKDAY(Tabela1[[#This Row],[Dzień]])&lt;=6,WEEKDAY(Tabela1[[#This Row],[Dzień]])&gt;=2),ROUNDDOWN(Tabela1[[#This Row],[Popyt]]*Tabela1[[#This Row],[Liczba Rowerów]],0)*E$734,0)</f>
        <v>330</v>
      </c>
      <c r="N166" s="7">
        <f>Tabela1[[#This Row],[Testowany przychód]]-Tabela1[[#This Row],[Koszt Serwisu]]</f>
        <v>330</v>
      </c>
      <c r="O166" s="4">
        <f>IF(P165 &lt;&gt; 0, O165 + 3, O165)</f>
        <v>10</v>
      </c>
      <c r="P166" s="4">
        <f>IF(AND(C166 &lt;&gt; C167,L165&gt;=2400),2400,0)</f>
        <v>0</v>
      </c>
      <c r="Q166" s="7">
        <f>IF(AND(WEEKDAY(Tabela1[[#This Row],[Dzień]])&lt;=6,WEEKDAY(Tabela1[[#This Row],[Dzień]])&gt;=2),ROUNDDOWN(Tabela1[[#This Row],[Popyt]]*Tabela1[[#This Row],[Nowa liczba rowerów]],0)*30,0)</f>
        <v>150</v>
      </c>
      <c r="R166" s="7">
        <f>IF(WEEKDAY(Tabela1[[#This Row],[Dzień]])=1,Tabela1[[#This Row],[Nowa liczba rowerów]]*15,0) + Tabela1[[#This Row],[Koszt kupionych rowerów]]</f>
        <v>0</v>
      </c>
      <c r="S166"/>
    </row>
    <row r="167" spans="1:19" x14ac:dyDescent="0.25">
      <c r="A167" s="1">
        <v>45092</v>
      </c>
      <c r="B167" s="1" t="s">
        <v>3</v>
      </c>
      <c r="C167" s="4" t="str">
        <f>VLOOKUP(MONTH(Tabela1[[#This Row],[Dzień]]),Tabela3[],2,TRUE)</f>
        <v>Czerwiec</v>
      </c>
      <c r="D167" s="4">
        <f>YEAR(Tabela1[[#This Row],[Dzień]])</f>
        <v>2023</v>
      </c>
      <c r="E167" s="2">
        <f>VLOOKUP(Tabela1[[#This Row],[Pora roku]],TabelaPopyt[],2,FALSE)</f>
        <v>0.5</v>
      </c>
      <c r="F167" s="3">
        <v>10</v>
      </c>
      <c r="G167" s="7">
        <f>IF(AND(WEEKDAY(Tabela1[[#This Row],[Dzień]])&lt;=6,WEEKDAY(Tabela1[[#This Row],[Dzień]])&gt;=2),ROUNDDOWN(Tabela1[[#This Row],[Popyt]]*Tabela1[[#This Row],[Liczba Rowerów]],0)*30,0)</f>
        <v>150</v>
      </c>
      <c r="H167" s="7">
        <f>IF(WEEKDAY(Tabela1[[#This Row],[Dzień]])=1,Tabela1[[#This Row],[Liczba Rowerów]]*15,0)</f>
        <v>0</v>
      </c>
      <c r="I167" s="7">
        <f>Tabela1[[#This Row],[Przychód]]-Tabela1[[#This Row],[Koszt Serwisu]]</f>
        <v>150</v>
      </c>
      <c r="J167" s="7">
        <f>J166+Tabela1[[#This Row],[Przychód]]</f>
        <v>12810</v>
      </c>
      <c r="K167" s="7">
        <f>K166+Tabela1[[#This Row],[Koszt Serwisu]]</f>
        <v>11600</v>
      </c>
      <c r="L167" s="7">
        <f>Tabela1[[#This Row],[Łączny przychód]]-Tabela1[[#This Row],[Łączny Koszt]]</f>
        <v>1210</v>
      </c>
      <c r="M167" s="7">
        <f>IF(AND(WEEKDAY(Tabela1[[#This Row],[Dzień]])&lt;=6,WEEKDAY(Tabela1[[#This Row],[Dzień]])&gt;=2),ROUNDDOWN(Tabela1[[#This Row],[Popyt]]*Tabela1[[#This Row],[Liczba Rowerów]],0)*E$734,0)</f>
        <v>330</v>
      </c>
      <c r="N167" s="7">
        <f>Tabela1[[#This Row],[Testowany przychód]]-Tabela1[[#This Row],[Koszt Serwisu]]</f>
        <v>330</v>
      </c>
      <c r="O167" s="4">
        <f>IF(P166 &lt;&gt; 0, O166 + 3, O166)</f>
        <v>10</v>
      </c>
      <c r="P167" s="4">
        <f>IF(AND(C167 &lt;&gt; C168,L166&gt;=2400),2400,0)</f>
        <v>0</v>
      </c>
      <c r="Q167" s="7">
        <f>IF(AND(WEEKDAY(Tabela1[[#This Row],[Dzień]])&lt;=6,WEEKDAY(Tabela1[[#This Row],[Dzień]])&gt;=2),ROUNDDOWN(Tabela1[[#This Row],[Popyt]]*Tabela1[[#This Row],[Nowa liczba rowerów]],0)*30,0)</f>
        <v>150</v>
      </c>
      <c r="R167" s="7">
        <f>IF(WEEKDAY(Tabela1[[#This Row],[Dzień]])=1,Tabela1[[#This Row],[Nowa liczba rowerów]]*15,0) + Tabela1[[#This Row],[Koszt kupionych rowerów]]</f>
        <v>0</v>
      </c>
      <c r="S167"/>
    </row>
    <row r="168" spans="1:19" x14ac:dyDescent="0.25">
      <c r="A168" s="1">
        <v>45093</v>
      </c>
      <c r="B168" s="1" t="s">
        <v>3</v>
      </c>
      <c r="C168" s="4" t="str">
        <f>VLOOKUP(MONTH(Tabela1[[#This Row],[Dzień]]),Tabela3[],2,TRUE)</f>
        <v>Czerwiec</v>
      </c>
      <c r="D168" s="4">
        <f>YEAR(Tabela1[[#This Row],[Dzień]])</f>
        <v>2023</v>
      </c>
      <c r="E168" s="2">
        <f>VLOOKUP(Tabela1[[#This Row],[Pora roku]],TabelaPopyt[],2,FALSE)</f>
        <v>0.5</v>
      </c>
      <c r="F168" s="3">
        <v>10</v>
      </c>
      <c r="G168" s="7">
        <f>IF(AND(WEEKDAY(Tabela1[[#This Row],[Dzień]])&lt;=6,WEEKDAY(Tabela1[[#This Row],[Dzień]])&gt;=2),ROUNDDOWN(Tabela1[[#This Row],[Popyt]]*Tabela1[[#This Row],[Liczba Rowerów]],0)*30,0)</f>
        <v>150</v>
      </c>
      <c r="H168" s="7">
        <f>IF(WEEKDAY(Tabela1[[#This Row],[Dzień]])=1,Tabela1[[#This Row],[Liczba Rowerów]]*15,0)</f>
        <v>0</v>
      </c>
      <c r="I168" s="7">
        <f>Tabela1[[#This Row],[Przychód]]-Tabela1[[#This Row],[Koszt Serwisu]]</f>
        <v>150</v>
      </c>
      <c r="J168" s="7">
        <f>J167+Tabela1[[#This Row],[Przychód]]</f>
        <v>12960</v>
      </c>
      <c r="K168" s="7">
        <f>K167+Tabela1[[#This Row],[Koszt Serwisu]]</f>
        <v>11600</v>
      </c>
      <c r="L168" s="7">
        <f>Tabela1[[#This Row],[Łączny przychód]]-Tabela1[[#This Row],[Łączny Koszt]]</f>
        <v>1360</v>
      </c>
      <c r="M168" s="7">
        <f>IF(AND(WEEKDAY(Tabela1[[#This Row],[Dzień]])&lt;=6,WEEKDAY(Tabela1[[#This Row],[Dzień]])&gt;=2),ROUNDDOWN(Tabela1[[#This Row],[Popyt]]*Tabela1[[#This Row],[Liczba Rowerów]],0)*E$734,0)</f>
        <v>330</v>
      </c>
      <c r="N168" s="7">
        <f>Tabela1[[#This Row],[Testowany przychód]]-Tabela1[[#This Row],[Koszt Serwisu]]</f>
        <v>330</v>
      </c>
      <c r="O168" s="4">
        <f>IF(P167 &lt;&gt; 0, O167 + 3, O167)</f>
        <v>10</v>
      </c>
      <c r="P168" s="4">
        <f>IF(AND(C168 &lt;&gt; C169,L167&gt;=2400),2400,0)</f>
        <v>0</v>
      </c>
      <c r="Q168" s="7">
        <f>IF(AND(WEEKDAY(Tabela1[[#This Row],[Dzień]])&lt;=6,WEEKDAY(Tabela1[[#This Row],[Dzień]])&gt;=2),ROUNDDOWN(Tabela1[[#This Row],[Popyt]]*Tabela1[[#This Row],[Nowa liczba rowerów]],0)*30,0)</f>
        <v>150</v>
      </c>
      <c r="R168" s="7">
        <f>IF(WEEKDAY(Tabela1[[#This Row],[Dzień]])=1,Tabela1[[#This Row],[Nowa liczba rowerów]]*15,0) + Tabela1[[#This Row],[Koszt kupionych rowerów]]</f>
        <v>0</v>
      </c>
      <c r="S168"/>
    </row>
    <row r="169" spans="1:19" x14ac:dyDescent="0.25">
      <c r="A169" s="1">
        <v>45094</v>
      </c>
      <c r="B169" s="1" t="s">
        <v>3</v>
      </c>
      <c r="C169" s="4" t="str">
        <f>VLOOKUP(MONTH(Tabela1[[#This Row],[Dzień]]),Tabela3[],2,TRUE)</f>
        <v>Czerwiec</v>
      </c>
      <c r="D169" s="4">
        <f>YEAR(Tabela1[[#This Row],[Dzień]])</f>
        <v>2023</v>
      </c>
      <c r="E169" s="2">
        <f>VLOOKUP(Tabela1[[#This Row],[Pora roku]],TabelaPopyt[],2,FALSE)</f>
        <v>0.5</v>
      </c>
      <c r="F169" s="3">
        <v>10</v>
      </c>
      <c r="G169" s="7">
        <f>IF(AND(WEEKDAY(Tabela1[[#This Row],[Dzień]])&lt;=6,WEEKDAY(Tabela1[[#This Row],[Dzień]])&gt;=2),ROUNDDOWN(Tabela1[[#This Row],[Popyt]]*Tabela1[[#This Row],[Liczba Rowerów]],0)*30,0)</f>
        <v>0</v>
      </c>
      <c r="H169" s="7">
        <f>IF(WEEKDAY(Tabela1[[#This Row],[Dzień]])=1,Tabela1[[#This Row],[Liczba Rowerów]]*15,0)</f>
        <v>0</v>
      </c>
      <c r="I169" s="7">
        <f>Tabela1[[#This Row],[Przychód]]-Tabela1[[#This Row],[Koszt Serwisu]]</f>
        <v>0</v>
      </c>
      <c r="J169" s="7">
        <f>J168+Tabela1[[#This Row],[Przychód]]</f>
        <v>12960</v>
      </c>
      <c r="K169" s="7">
        <f>K168+Tabela1[[#This Row],[Koszt Serwisu]]</f>
        <v>11600</v>
      </c>
      <c r="L169" s="7">
        <f>Tabela1[[#This Row],[Łączny przychód]]-Tabela1[[#This Row],[Łączny Koszt]]</f>
        <v>1360</v>
      </c>
      <c r="M169" s="7">
        <f>IF(AND(WEEKDAY(Tabela1[[#This Row],[Dzień]])&lt;=6,WEEKDAY(Tabela1[[#This Row],[Dzień]])&gt;=2),ROUNDDOWN(Tabela1[[#This Row],[Popyt]]*Tabela1[[#This Row],[Liczba Rowerów]],0)*E$734,0)</f>
        <v>0</v>
      </c>
      <c r="N169" s="7">
        <f>Tabela1[[#This Row],[Testowany przychód]]-Tabela1[[#This Row],[Koszt Serwisu]]</f>
        <v>0</v>
      </c>
      <c r="O169" s="4">
        <f>IF(P168 &lt;&gt; 0, O168 + 3, O168)</f>
        <v>10</v>
      </c>
      <c r="P169" s="4">
        <f>IF(AND(C169 &lt;&gt; C170,L168&gt;=2400),2400,0)</f>
        <v>0</v>
      </c>
      <c r="Q169" s="7">
        <f>IF(AND(WEEKDAY(Tabela1[[#This Row],[Dzień]])&lt;=6,WEEKDAY(Tabela1[[#This Row],[Dzień]])&gt;=2),ROUNDDOWN(Tabela1[[#This Row],[Popyt]]*Tabela1[[#This Row],[Nowa liczba rowerów]],0)*30,0)</f>
        <v>0</v>
      </c>
      <c r="R169" s="7">
        <f>IF(WEEKDAY(Tabela1[[#This Row],[Dzień]])=1,Tabela1[[#This Row],[Nowa liczba rowerów]]*15,0) + Tabela1[[#This Row],[Koszt kupionych rowerów]]</f>
        <v>0</v>
      </c>
      <c r="S169"/>
    </row>
    <row r="170" spans="1:19" x14ac:dyDescent="0.25">
      <c r="A170" s="1">
        <v>45095</v>
      </c>
      <c r="B170" s="1" t="s">
        <v>3</v>
      </c>
      <c r="C170" s="4" t="str">
        <f>VLOOKUP(MONTH(Tabela1[[#This Row],[Dzień]]),Tabela3[],2,TRUE)</f>
        <v>Czerwiec</v>
      </c>
      <c r="D170" s="4">
        <f>YEAR(Tabela1[[#This Row],[Dzień]])</f>
        <v>2023</v>
      </c>
      <c r="E170" s="2">
        <f>VLOOKUP(Tabela1[[#This Row],[Pora roku]],TabelaPopyt[],2,FALSE)</f>
        <v>0.5</v>
      </c>
      <c r="F170" s="3">
        <v>10</v>
      </c>
      <c r="G170" s="7">
        <f>IF(AND(WEEKDAY(Tabela1[[#This Row],[Dzień]])&lt;=6,WEEKDAY(Tabela1[[#This Row],[Dzień]])&gt;=2),ROUNDDOWN(Tabela1[[#This Row],[Popyt]]*Tabela1[[#This Row],[Liczba Rowerów]],0)*30,0)</f>
        <v>0</v>
      </c>
      <c r="H170" s="7">
        <f>IF(WEEKDAY(Tabela1[[#This Row],[Dzień]])=1,Tabela1[[#This Row],[Liczba Rowerów]]*15,0)</f>
        <v>150</v>
      </c>
      <c r="I170" s="7">
        <f>Tabela1[[#This Row],[Przychód]]-Tabela1[[#This Row],[Koszt Serwisu]]</f>
        <v>-150</v>
      </c>
      <c r="J170" s="7">
        <f>J169+Tabela1[[#This Row],[Przychód]]</f>
        <v>12960</v>
      </c>
      <c r="K170" s="7">
        <f>K169+Tabela1[[#This Row],[Koszt Serwisu]]</f>
        <v>11750</v>
      </c>
      <c r="L170" s="7">
        <f>Tabela1[[#This Row],[Łączny przychód]]-Tabela1[[#This Row],[Łączny Koszt]]</f>
        <v>1210</v>
      </c>
      <c r="M170" s="7">
        <f>IF(AND(WEEKDAY(Tabela1[[#This Row],[Dzień]])&lt;=6,WEEKDAY(Tabela1[[#This Row],[Dzień]])&gt;=2),ROUNDDOWN(Tabela1[[#This Row],[Popyt]]*Tabela1[[#This Row],[Liczba Rowerów]],0)*E$734,0)</f>
        <v>0</v>
      </c>
      <c r="N170" s="7">
        <f>Tabela1[[#This Row],[Testowany przychód]]-Tabela1[[#This Row],[Koszt Serwisu]]</f>
        <v>-150</v>
      </c>
      <c r="O170" s="4">
        <f>IF(P169 &lt;&gt; 0, O169 + 3, O169)</f>
        <v>10</v>
      </c>
      <c r="P170" s="4">
        <f>IF(AND(C170 &lt;&gt; C171,L169&gt;=2400),2400,0)</f>
        <v>0</v>
      </c>
      <c r="Q170" s="7">
        <f>IF(AND(WEEKDAY(Tabela1[[#This Row],[Dzień]])&lt;=6,WEEKDAY(Tabela1[[#This Row],[Dzień]])&gt;=2),ROUNDDOWN(Tabela1[[#This Row],[Popyt]]*Tabela1[[#This Row],[Nowa liczba rowerów]],0)*30,0)</f>
        <v>0</v>
      </c>
      <c r="R170" s="7">
        <f>IF(WEEKDAY(Tabela1[[#This Row],[Dzień]])=1,Tabela1[[#This Row],[Nowa liczba rowerów]]*15,0) + Tabela1[[#This Row],[Koszt kupionych rowerów]]</f>
        <v>150</v>
      </c>
      <c r="S170"/>
    </row>
    <row r="171" spans="1:19" x14ac:dyDescent="0.25">
      <c r="A171" s="1">
        <v>45096</v>
      </c>
      <c r="B171" s="1" t="s">
        <v>3</v>
      </c>
      <c r="C171" s="4" t="str">
        <f>VLOOKUP(MONTH(Tabela1[[#This Row],[Dzień]]),Tabela3[],2,TRUE)</f>
        <v>Czerwiec</v>
      </c>
      <c r="D171" s="4">
        <f>YEAR(Tabela1[[#This Row],[Dzień]])</f>
        <v>2023</v>
      </c>
      <c r="E171" s="2">
        <f>VLOOKUP(Tabela1[[#This Row],[Pora roku]],TabelaPopyt[],2,FALSE)</f>
        <v>0.5</v>
      </c>
      <c r="F171" s="3">
        <v>10</v>
      </c>
      <c r="G171" s="7">
        <f>IF(AND(WEEKDAY(Tabela1[[#This Row],[Dzień]])&lt;=6,WEEKDAY(Tabela1[[#This Row],[Dzień]])&gt;=2),ROUNDDOWN(Tabela1[[#This Row],[Popyt]]*Tabela1[[#This Row],[Liczba Rowerów]],0)*30,0)</f>
        <v>150</v>
      </c>
      <c r="H171" s="7">
        <f>IF(WEEKDAY(Tabela1[[#This Row],[Dzień]])=1,Tabela1[[#This Row],[Liczba Rowerów]]*15,0)</f>
        <v>0</v>
      </c>
      <c r="I171" s="7">
        <f>Tabela1[[#This Row],[Przychód]]-Tabela1[[#This Row],[Koszt Serwisu]]</f>
        <v>150</v>
      </c>
      <c r="J171" s="7">
        <f>J170+Tabela1[[#This Row],[Przychód]]</f>
        <v>13110</v>
      </c>
      <c r="K171" s="7">
        <f>K170+Tabela1[[#This Row],[Koszt Serwisu]]</f>
        <v>11750</v>
      </c>
      <c r="L171" s="7">
        <f>Tabela1[[#This Row],[Łączny przychód]]-Tabela1[[#This Row],[Łączny Koszt]]</f>
        <v>1360</v>
      </c>
      <c r="M171" s="7">
        <f>IF(AND(WEEKDAY(Tabela1[[#This Row],[Dzień]])&lt;=6,WEEKDAY(Tabela1[[#This Row],[Dzień]])&gt;=2),ROUNDDOWN(Tabela1[[#This Row],[Popyt]]*Tabela1[[#This Row],[Liczba Rowerów]],0)*E$734,0)</f>
        <v>330</v>
      </c>
      <c r="N171" s="7">
        <f>Tabela1[[#This Row],[Testowany przychód]]-Tabela1[[#This Row],[Koszt Serwisu]]</f>
        <v>330</v>
      </c>
      <c r="O171" s="4">
        <f>IF(P170 &lt;&gt; 0, O170 + 3, O170)</f>
        <v>10</v>
      </c>
      <c r="P171" s="4">
        <f>IF(AND(C171 &lt;&gt; C172,L170&gt;=2400),2400,0)</f>
        <v>0</v>
      </c>
      <c r="Q171" s="7">
        <f>IF(AND(WEEKDAY(Tabela1[[#This Row],[Dzień]])&lt;=6,WEEKDAY(Tabela1[[#This Row],[Dzień]])&gt;=2),ROUNDDOWN(Tabela1[[#This Row],[Popyt]]*Tabela1[[#This Row],[Nowa liczba rowerów]],0)*30,0)</f>
        <v>150</v>
      </c>
      <c r="R171" s="7">
        <f>IF(WEEKDAY(Tabela1[[#This Row],[Dzień]])=1,Tabela1[[#This Row],[Nowa liczba rowerów]]*15,0) + Tabela1[[#This Row],[Koszt kupionych rowerów]]</f>
        <v>0</v>
      </c>
      <c r="S171"/>
    </row>
    <row r="172" spans="1:19" x14ac:dyDescent="0.25">
      <c r="A172" s="1">
        <v>45097</v>
      </c>
      <c r="B172" s="1" t="s">
        <v>3</v>
      </c>
      <c r="C172" s="4" t="str">
        <f>VLOOKUP(MONTH(Tabela1[[#This Row],[Dzień]]),Tabela3[],2,TRUE)</f>
        <v>Czerwiec</v>
      </c>
      <c r="D172" s="4">
        <f>YEAR(Tabela1[[#This Row],[Dzień]])</f>
        <v>2023</v>
      </c>
      <c r="E172" s="2">
        <f>VLOOKUP(Tabela1[[#This Row],[Pora roku]],TabelaPopyt[],2,FALSE)</f>
        <v>0.5</v>
      </c>
      <c r="F172" s="3">
        <v>10</v>
      </c>
      <c r="G172" s="7">
        <f>IF(AND(WEEKDAY(Tabela1[[#This Row],[Dzień]])&lt;=6,WEEKDAY(Tabela1[[#This Row],[Dzień]])&gt;=2),ROUNDDOWN(Tabela1[[#This Row],[Popyt]]*Tabela1[[#This Row],[Liczba Rowerów]],0)*30,0)</f>
        <v>150</v>
      </c>
      <c r="H172" s="7">
        <f>IF(WEEKDAY(Tabela1[[#This Row],[Dzień]])=1,Tabela1[[#This Row],[Liczba Rowerów]]*15,0)</f>
        <v>0</v>
      </c>
      <c r="I172" s="7">
        <f>Tabela1[[#This Row],[Przychód]]-Tabela1[[#This Row],[Koszt Serwisu]]</f>
        <v>150</v>
      </c>
      <c r="J172" s="7">
        <f>J171+Tabela1[[#This Row],[Przychód]]</f>
        <v>13260</v>
      </c>
      <c r="K172" s="7">
        <f>K171+Tabela1[[#This Row],[Koszt Serwisu]]</f>
        <v>11750</v>
      </c>
      <c r="L172" s="7">
        <f>Tabela1[[#This Row],[Łączny przychód]]-Tabela1[[#This Row],[Łączny Koszt]]</f>
        <v>1510</v>
      </c>
      <c r="M172" s="7">
        <f>IF(AND(WEEKDAY(Tabela1[[#This Row],[Dzień]])&lt;=6,WEEKDAY(Tabela1[[#This Row],[Dzień]])&gt;=2),ROUNDDOWN(Tabela1[[#This Row],[Popyt]]*Tabela1[[#This Row],[Liczba Rowerów]],0)*E$734,0)</f>
        <v>330</v>
      </c>
      <c r="N172" s="7">
        <f>Tabela1[[#This Row],[Testowany przychód]]-Tabela1[[#This Row],[Koszt Serwisu]]</f>
        <v>330</v>
      </c>
      <c r="O172" s="4">
        <f>IF(P171 &lt;&gt; 0, O171 + 3, O171)</f>
        <v>10</v>
      </c>
      <c r="P172" s="4">
        <f>IF(AND(C172 &lt;&gt; C173,L171&gt;=2400),2400,0)</f>
        <v>0</v>
      </c>
      <c r="Q172" s="7">
        <f>IF(AND(WEEKDAY(Tabela1[[#This Row],[Dzień]])&lt;=6,WEEKDAY(Tabela1[[#This Row],[Dzień]])&gt;=2),ROUNDDOWN(Tabela1[[#This Row],[Popyt]]*Tabela1[[#This Row],[Nowa liczba rowerów]],0)*30,0)</f>
        <v>150</v>
      </c>
      <c r="R172" s="7">
        <f>IF(WEEKDAY(Tabela1[[#This Row],[Dzień]])=1,Tabela1[[#This Row],[Nowa liczba rowerów]]*15,0) + Tabela1[[#This Row],[Koszt kupionych rowerów]]</f>
        <v>0</v>
      </c>
      <c r="S172"/>
    </row>
    <row r="173" spans="1:19" x14ac:dyDescent="0.25">
      <c r="A173" s="1">
        <v>45098</v>
      </c>
      <c r="B173" s="1" t="s">
        <v>4</v>
      </c>
      <c r="C173" s="4" t="str">
        <f>VLOOKUP(MONTH(Tabela1[[#This Row],[Dzień]]),Tabela3[],2,TRUE)</f>
        <v>Czerwiec</v>
      </c>
      <c r="D173" s="4">
        <f>YEAR(Tabela1[[#This Row],[Dzień]])</f>
        <v>2023</v>
      </c>
      <c r="E173" s="2">
        <f>VLOOKUP(Tabela1[[#This Row],[Pora roku]],TabelaPopyt[],2,FALSE)</f>
        <v>0.9</v>
      </c>
      <c r="F173" s="3">
        <v>10</v>
      </c>
      <c r="G173" s="7">
        <f>IF(AND(WEEKDAY(Tabela1[[#This Row],[Dzień]])&lt;=6,WEEKDAY(Tabela1[[#This Row],[Dzień]])&gt;=2),ROUNDDOWN(Tabela1[[#This Row],[Popyt]]*Tabela1[[#This Row],[Liczba Rowerów]],0)*30,0)</f>
        <v>270</v>
      </c>
      <c r="H173" s="7">
        <f>IF(WEEKDAY(Tabela1[[#This Row],[Dzień]])=1,Tabela1[[#This Row],[Liczba Rowerów]]*15,0)</f>
        <v>0</v>
      </c>
      <c r="I173" s="7">
        <f>Tabela1[[#This Row],[Przychód]]-Tabela1[[#This Row],[Koszt Serwisu]]</f>
        <v>270</v>
      </c>
      <c r="J173" s="7">
        <f>J172+Tabela1[[#This Row],[Przychód]]</f>
        <v>13530</v>
      </c>
      <c r="K173" s="7">
        <f>K172+Tabela1[[#This Row],[Koszt Serwisu]]</f>
        <v>11750</v>
      </c>
      <c r="L173" s="7">
        <f>Tabela1[[#This Row],[Łączny przychód]]-Tabela1[[#This Row],[Łączny Koszt]]</f>
        <v>1780</v>
      </c>
      <c r="M173" s="7">
        <f>IF(AND(WEEKDAY(Tabela1[[#This Row],[Dzień]])&lt;=6,WEEKDAY(Tabela1[[#This Row],[Dzień]])&gt;=2),ROUNDDOWN(Tabela1[[#This Row],[Popyt]]*Tabela1[[#This Row],[Liczba Rowerów]],0)*E$734,0)</f>
        <v>594</v>
      </c>
      <c r="N173" s="7">
        <f>Tabela1[[#This Row],[Testowany przychód]]-Tabela1[[#This Row],[Koszt Serwisu]]</f>
        <v>594</v>
      </c>
      <c r="O173" s="4">
        <f>IF(P172 &lt;&gt; 0, O172 + 3, O172)</f>
        <v>10</v>
      </c>
      <c r="P173" s="4">
        <f>IF(AND(C173 &lt;&gt; C174,L172&gt;=2400),2400,0)</f>
        <v>0</v>
      </c>
      <c r="Q173" s="7">
        <f>IF(AND(WEEKDAY(Tabela1[[#This Row],[Dzień]])&lt;=6,WEEKDAY(Tabela1[[#This Row],[Dzień]])&gt;=2),ROUNDDOWN(Tabela1[[#This Row],[Popyt]]*Tabela1[[#This Row],[Nowa liczba rowerów]],0)*30,0)</f>
        <v>270</v>
      </c>
      <c r="R173" s="7">
        <f>IF(WEEKDAY(Tabela1[[#This Row],[Dzień]])=1,Tabela1[[#This Row],[Nowa liczba rowerów]]*15,0) + Tabela1[[#This Row],[Koszt kupionych rowerów]]</f>
        <v>0</v>
      </c>
      <c r="S173"/>
    </row>
    <row r="174" spans="1:19" x14ac:dyDescent="0.25">
      <c r="A174" s="1">
        <v>45099</v>
      </c>
      <c r="B174" s="1" t="s">
        <v>4</v>
      </c>
      <c r="C174" s="4" t="str">
        <f>VLOOKUP(MONTH(Tabela1[[#This Row],[Dzień]]),Tabela3[],2,TRUE)</f>
        <v>Czerwiec</v>
      </c>
      <c r="D174" s="4">
        <f>YEAR(Tabela1[[#This Row],[Dzień]])</f>
        <v>2023</v>
      </c>
      <c r="E174" s="2">
        <f>VLOOKUP(Tabela1[[#This Row],[Pora roku]],TabelaPopyt[],2,FALSE)</f>
        <v>0.9</v>
      </c>
      <c r="F174" s="3">
        <v>10</v>
      </c>
      <c r="G174" s="7">
        <f>IF(AND(WEEKDAY(Tabela1[[#This Row],[Dzień]])&lt;=6,WEEKDAY(Tabela1[[#This Row],[Dzień]])&gt;=2),ROUNDDOWN(Tabela1[[#This Row],[Popyt]]*Tabela1[[#This Row],[Liczba Rowerów]],0)*30,0)</f>
        <v>270</v>
      </c>
      <c r="H174" s="7">
        <f>IF(WEEKDAY(Tabela1[[#This Row],[Dzień]])=1,Tabela1[[#This Row],[Liczba Rowerów]]*15,0)</f>
        <v>0</v>
      </c>
      <c r="I174" s="7">
        <f>Tabela1[[#This Row],[Przychód]]-Tabela1[[#This Row],[Koszt Serwisu]]</f>
        <v>270</v>
      </c>
      <c r="J174" s="7">
        <f>J173+Tabela1[[#This Row],[Przychód]]</f>
        <v>13800</v>
      </c>
      <c r="K174" s="7">
        <f>K173+Tabela1[[#This Row],[Koszt Serwisu]]</f>
        <v>11750</v>
      </c>
      <c r="L174" s="7">
        <f>Tabela1[[#This Row],[Łączny przychód]]-Tabela1[[#This Row],[Łączny Koszt]]</f>
        <v>2050</v>
      </c>
      <c r="M174" s="7">
        <f>IF(AND(WEEKDAY(Tabela1[[#This Row],[Dzień]])&lt;=6,WEEKDAY(Tabela1[[#This Row],[Dzień]])&gt;=2),ROUNDDOWN(Tabela1[[#This Row],[Popyt]]*Tabela1[[#This Row],[Liczba Rowerów]],0)*E$734,0)</f>
        <v>594</v>
      </c>
      <c r="N174" s="7">
        <f>Tabela1[[#This Row],[Testowany przychód]]-Tabela1[[#This Row],[Koszt Serwisu]]</f>
        <v>594</v>
      </c>
      <c r="O174" s="4">
        <f>IF(P173 &lt;&gt; 0, O173 + 3, O173)</f>
        <v>10</v>
      </c>
      <c r="P174" s="4">
        <f>IF(AND(C174 &lt;&gt; C175,L173&gt;=2400),2400,0)</f>
        <v>0</v>
      </c>
      <c r="Q174" s="7">
        <f>IF(AND(WEEKDAY(Tabela1[[#This Row],[Dzień]])&lt;=6,WEEKDAY(Tabela1[[#This Row],[Dzień]])&gt;=2),ROUNDDOWN(Tabela1[[#This Row],[Popyt]]*Tabela1[[#This Row],[Nowa liczba rowerów]],0)*30,0)</f>
        <v>270</v>
      </c>
      <c r="R174" s="7">
        <f>IF(WEEKDAY(Tabela1[[#This Row],[Dzień]])=1,Tabela1[[#This Row],[Nowa liczba rowerów]]*15,0) + Tabela1[[#This Row],[Koszt kupionych rowerów]]</f>
        <v>0</v>
      </c>
      <c r="S174"/>
    </row>
    <row r="175" spans="1:19" x14ac:dyDescent="0.25">
      <c r="A175" s="1">
        <v>45100</v>
      </c>
      <c r="B175" s="1" t="s">
        <v>4</v>
      </c>
      <c r="C175" s="4" t="str">
        <f>VLOOKUP(MONTH(Tabela1[[#This Row],[Dzień]]),Tabela3[],2,TRUE)</f>
        <v>Czerwiec</v>
      </c>
      <c r="D175" s="4">
        <f>YEAR(Tabela1[[#This Row],[Dzień]])</f>
        <v>2023</v>
      </c>
      <c r="E175" s="2">
        <f>VLOOKUP(Tabela1[[#This Row],[Pora roku]],TabelaPopyt[],2,FALSE)</f>
        <v>0.9</v>
      </c>
      <c r="F175" s="3">
        <v>10</v>
      </c>
      <c r="G175" s="7">
        <f>IF(AND(WEEKDAY(Tabela1[[#This Row],[Dzień]])&lt;=6,WEEKDAY(Tabela1[[#This Row],[Dzień]])&gt;=2),ROUNDDOWN(Tabela1[[#This Row],[Popyt]]*Tabela1[[#This Row],[Liczba Rowerów]],0)*30,0)</f>
        <v>270</v>
      </c>
      <c r="H175" s="7">
        <f>IF(WEEKDAY(Tabela1[[#This Row],[Dzień]])=1,Tabela1[[#This Row],[Liczba Rowerów]]*15,0)</f>
        <v>0</v>
      </c>
      <c r="I175" s="7">
        <f>Tabela1[[#This Row],[Przychód]]-Tabela1[[#This Row],[Koszt Serwisu]]</f>
        <v>270</v>
      </c>
      <c r="J175" s="7">
        <f>J174+Tabela1[[#This Row],[Przychód]]</f>
        <v>14070</v>
      </c>
      <c r="K175" s="7">
        <f>K174+Tabela1[[#This Row],[Koszt Serwisu]]</f>
        <v>11750</v>
      </c>
      <c r="L175" s="7">
        <f>Tabela1[[#This Row],[Łączny przychód]]-Tabela1[[#This Row],[Łączny Koszt]]</f>
        <v>2320</v>
      </c>
      <c r="M175" s="7">
        <f>IF(AND(WEEKDAY(Tabela1[[#This Row],[Dzień]])&lt;=6,WEEKDAY(Tabela1[[#This Row],[Dzień]])&gt;=2),ROUNDDOWN(Tabela1[[#This Row],[Popyt]]*Tabela1[[#This Row],[Liczba Rowerów]],0)*E$734,0)</f>
        <v>594</v>
      </c>
      <c r="N175" s="7">
        <f>Tabela1[[#This Row],[Testowany przychód]]-Tabela1[[#This Row],[Koszt Serwisu]]</f>
        <v>594</v>
      </c>
      <c r="O175" s="4">
        <f>IF(P174 &lt;&gt; 0, O174 + 3, O174)</f>
        <v>10</v>
      </c>
      <c r="P175" s="4">
        <f>IF(AND(C175 &lt;&gt; C176,L174&gt;=2400),2400,0)</f>
        <v>0</v>
      </c>
      <c r="Q175" s="7">
        <f>IF(AND(WEEKDAY(Tabela1[[#This Row],[Dzień]])&lt;=6,WEEKDAY(Tabela1[[#This Row],[Dzień]])&gt;=2),ROUNDDOWN(Tabela1[[#This Row],[Popyt]]*Tabela1[[#This Row],[Nowa liczba rowerów]],0)*30,0)</f>
        <v>270</v>
      </c>
      <c r="R175" s="7">
        <f>IF(WEEKDAY(Tabela1[[#This Row],[Dzień]])=1,Tabela1[[#This Row],[Nowa liczba rowerów]]*15,0) + Tabela1[[#This Row],[Koszt kupionych rowerów]]</f>
        <v>0</v>
      </c>
      <c r="S175"/>
    </row>
    <row r="176" spans="1:19" x14ac:dyDescent="0.25">
      <c r="A176" s="1">
        <v>45101</v>
      </c>
      <c r="B176" s="1" t="s">
        <v>4</v>
      </c>
      <c r="C176" s="4" t="str">
        <f>VLOOKUP(MONTH(Tabela1[[#This Row],[Dzień]]),Tabela3[],2,TRUE)</f>
        <v>Czerwiec</v>
      </c>
      <c r="D176" s="4">
        <f>YEAR(Tabela1[[#This Row],[Dzień]])</f>
        <v>2023</v>
      </c>
      <c r="E176" s="2">
        <f>VLOOKUP(Tabela1[[#This Row],[Pora roku]],TabelaPopyt[],2,FALSE)</f>
        <v>0.9</v>
      </c>
      <c r="F176" s="3">
        <v>10</v>
      </c>
      <c r="G176" s="7">
        <f>IF(AND(WEEKDAY(Tabela1[[#This Row],[Dzień]])&lt;=6,WEEKDAY(Tabela1[[#This Row],[Dzień]])&gt;=2),ROUNDDOWN(Tabela1[[#This Row],[Popyt]]*Tabela1[[#This Row],[Liczba Rowerów]],0)*30,0)</f>
        <v>0</v>
      </c>
      <c r="H176" s="7">
        <f>IF(WEEKDAY(Tabela1[[#This Row],[Dzień]])=1,Tabela1[[#This Row],[Liczba Rowerów]]*15,0)</f>
        <v>0</v>
      </c>
      <c r="I176" s="7">
        <f>Tabela1[[#This Row],[Przychód]]-Tabela1[[#This Row],[Koszt Serwisu]]</f>
        <v>0</v>
      </c>
      <c r="J176" s="7">
        <f>J175+Tabela1[[#This Row],[Przychód]]</f>
        <v>14070</v>
      </c>
      <c r="K176" s="7">
        <f>K175+Tabela1[[#This Row],[Koszt Serwisu]]</f>
        <v>11750</v>
      </c>
      <c r="L176" s="7">
        <f>Tabela1[[#This Row],[Łączny przychód]]-Tabela1[[#This Row],[Łączny Koszt]]</f>
        <v>2320</v>
      </c>
      <c r="M176" s="7">
        <f>IF(AND(WEEKDAY(Tabela1[[#This Row],[Dzień]])&lt;=6,WEEKDAY(Tabela1[[#This Row],[Dzień]])&gt;=2),ROUNDDOWN(Tabela1[[#This Row],[Popyt]]*Tabela1[[#This Row],[Liczba Rowerów]],0)*E$734,0)</f>
        <v>0</v>
      </c>
      <c r="N176" s="7">
        <f>Tabela1[[#This Row],[Testowany przychód]]-Tabela1[[#This Row],[Koszt Serwisu]]</f>
        <v>0</v>
      </c>
      <c r="O176" s="4">
        <f>IF(P175 &lt;&gt; 0, O175 + 3, O175)</f>
        <v>10</v>
      </c>
      <c r="P176" s="4">
        <f>IF(AND(C176 &lt;&gt; C177,L175&gt;=2400),2400,0)</f>
        <v>0</v>
      </c>
      <c r="Q176" s="7">
        <f>IF(AND(WEEKDAY(Tabela1[[#This Row],[Dzień]])&lt;=6,WEEKDAY(Tabela1[[#This Row],[Dzień]])&gt;=2),ROUNDDOWN(Tabela1[[#This Row],[Popyt]]*Tabela1[[#This Row],[Nowa liczba rowerów]],0)*30,0)</f>
        <v>0</v>
      </c>
      <c r="R176" s="7">
        <f>IF(WEEKDAY(Tabela1[[#This Row],[Dzień]])=1,Tabela1[[#This Row],[Nowa liczba rowerów]]*15,0) + Tabela1[[#This Row],[Koszt kupionych rowerów]]</f>
        <v>0</v>
      </c>
      <c r="S176"/>
    </row>
    <row r="177" spans="1:19" x14ac:dyDescent="0.25">
      <c r="A177" s="1">
        <v>45102</v>
      </c>
      <c r="B177" s="1" t="s">
        <v>4</v>
      </c>
      <c r="C177" s="4" t="str">
        <f>VLOOKUP(MONTH(Tabela1[[#This Row],[Dzień]]),Tabela3[],2,TRUE)</f>
        <v>Czerwiec</v>
      </c>
      <c r="D177" s="4">
        <f>YEAR(Tabela1[[#This Row],[Dzień]])</f>
        <v>2023</v>
      </c>
      <c r="E177" s="2">
        <f>VLOOKUP(Tabela1[[#This Row],[Pora roku]],TabelaPopyt[],2,FALSE)</f>
        <v>0.9</v>
      </c>
      <c r="F177" s="3">
        <v>10</v>
      </c>
      <c r="G177" s="7">
        <f>IF(AND(WEEKDAY(Tabela1[[#This Row],[Dzień]])&lt;=6,WEEKDAY(Tabela1[[#This Row],[Dzień]])&gt;=2),ROUNDDOWN(Tabela1[[#This Row],[Popyt]]*Tabela1[[#This Row],[Liczba Rowerów]],0)*30,0)</f>
        <v>0</v>
      </c>
      <c r="H177" s="7">
        <f>IF(WEEKDAY(Tabela1[[#This Row],[Dzień]])=1,Tabela1[[#This Row],[Liczba Rowerów]]*15,0)</f>
        <v>150</v>
      </c>
      <c r="I177" s="7">
        <f>Tabela1[[#This Row],[Przychód]]-Tabela1[[#This Row],[Koszt Serwisu]]</f>
        <v>-150</v>
      </c>
      <c r="J177" s="7">
        <f>J176+Tabela1[[#This Row],[Przychód]]</f>
        <v>14070</v>
      </c>
      <c r="K177" s="7">
        <f>K176+Tabela1[[#This Row],[Koszt Serwisu]]</f>
        <v>11900</v>
      </c>
      <c r="L177" s="7">
        <f>Tabela1[[#This Row],[Łączny przychód]]-Tabela1[[#This Row],[Łączny Koszt]]</f>
        <v>2170</v>
      </c>
      <c r="M177" s="7">
        <f>IF(AND(WEEKDAY(Tabela1[[#This Row],[Dzień]])&lt;=6,WEEKDAY(Tabela1[[#This Row],[Dzień]])&gt;=2),ROUNDDOWN(Tabela1[[#This Row],[Popyt]]*Tabela1[[#This Row],[Liczba Rowerów]],0)*E$734,0)</f>
        <v>0</v>
      </c>
      <c r="N177" s="7">
        <f>Tabela1[[#This Row],[Testowany przychód]]-Tabela1[[#This Row],[Koszt Serwisu]]</f>
        <v>-150</v>
      </c>
      <c r="O177" s="4">
        <f>IF(P176 &lt;&gt; 0, O176 + 3, O176)</f>
        <v>10</v>
      </c>
      <c r="P177" s="4">
        <f>IF(AND(C177 &lt;&gt; C178,L176&gt;=2400),2400,0)</f>
        <v>0</v>
      </c>
      <c r="Q177" s="7">
        <f>IF(AND(WEEKDAY(Tabela1[[#This Row],[Dzień]])&lt;=6,WEEKDAY(Tabela1[[#This Row],[Dzień]])&gt;=2),ROUNDDOWN(Tabela1[[#This Row],[Popyt]]*Tabela1[[#This Row],[Nowa liczba rowerów]],0)*30,0)</f>
        <v>0</v>
      </c>
      <c r="R177" s="7">
        <f>IF(WEEKDAY(Tabela1[[#This Row],[Dzień]])=1,Tabela1[[#This Row],[Nowa liczba rowerów]]*15,0) + Tabela1[[#This Row],[Koszt kupionych rowerów]]</f>
        <v>150</v>
      </c>
      <c r="S177"/>
    </row>
    <row r="178" spans="1:19" x14ac:dyDescent="0.25">
      <c r="A178" s="1">
        <v>45103</v>
      </c>
      <c r="B178" s="1" t="s">
        <v>4</v>
      </c>
      <c r="C178" s="4" t="str">
        <f>VLOOKUP(MONTH(Tabela1[[#This Row],[Dzień]]),Tabela3[],2,TRUE)</f>
        <v>Czerwiec</v>
      </c>
      <c r="D178" s="4">
        <f>YEAR(Tabela1[[#This Row],[Dzień]])</f>
        <v>2023</v>
      </c>
      <c r="E178" s="2">
        <f>VLOOKUP(Tabela1[[#This Row],[Pora roku]],TabelaPopyt[],2,FALSE)</f>
        <v>0.9</v>
      </c>
      <c r="F178" s="3">
        <v>10</v>
      </c>
      <c r="G178" s="7">
        <f>IF(AND(WEEKDAY(Tabela1[[#This Row],[Dzień]])&lt;=6,WEEKDAY(Tabela1[[#This Row],[Dzień]])&gt;=2),ROUNDDOWN(Tabela1[[#This Row],[Popyt]]*Tabela1[[#This Row],[Liczba Rowerów]],0)*30,0)</f>
        <v>270</v>
      </c>
      <c r="H178" s="7">
        <f>IF(WEEKDAY(Tabela1[[#This Row],[Dzień]])=1,Tabela1[[#This Row],[Liczba Rowerów]]*15,0)</f>
        <v>0</v>
      </c>
      <c r="I178" s="7">
        <f>Tabela1[[#This Row],[Przychód]]-Tabela1[[#This Row],[Koszt Serwisu]]</f>
        <v>270</v>
      </c>
      <c r="J178" s="7">
        <f>J177+Tabela1[[#This Row],[Przychód]]</f>
        <v>14340</v>
      </c>
      <c r="K178" s="7">
        <f>K177+Tabela1[[#This Row],[Koszt Serwisu]]</f>
        <v>11900</v>
      </c>
      <c r="L178" s="7">
        <f>Tabela1[[#This Row],[Łączny przychód]]-Tabela1[[#This Row],[Łączny Koszt]]</f>
        <v>2440</v>
      </c>
      <c r="M178" s="7">
        <f>IF(AND(WEEKDAY(Tabela1[[#This Row],[Dzień]])&lt;=6,WEEKDAY(Tabela1[[#This Row],[Dzień]])&gt;=2),ROUNDDOWN(Tabela1[[#This Row],[Popyt]]*Tabela1[[#This Row],[Liczba Rowerów]],0)*E$734,0)</f>
        <v>594</v>
      </c>
      <c r="N178" s="7">
        <f>Tabela1[[#This Row],[Testowany przychód]]-Tabela1[[#This Row],[Koszt Serwisu]]</f>
        <v>594</v>
      </c>
      <c r="O178" s="4">
        <f>IF(P177 &lt;&gt; 0, O177 + 3, O177)</f>
        <v>10</v>
      </c>
      <c r="P178" s="4">
        <f>IF(AND(C178 &lt;&gt; C179,L177&gt;=2400),2400,0)</f>
        <v>0</v>
      </c>
      <c r="Q178" s="7">
        <f>IF(AND(WEEKDAY(Tabela1[[#This Row],[Dzień]])&lt;=6,WEEKDAY(Tabela1[[#This Row],[Dzień]])&gt;=2),ROUNDDOWN(Tabela1[[#This Row],[Popyt]]*Tabela1[[#This Row],[Nowa liczba rowerów]],0)*30,0)</f>
        <v>270</v>
      </c>
      <c r="R178" s="7">
        <f>IF(WEEKDAY(Tabela1[[#This Row],[Dzień]])=1,Tabela1[[#This Row],[Nowa liczba rowerów]]*15,0) + Tabela1[[#This Row],[Koszt kupionych rowerów]]</f>
        <v>0</v>
      </c>
      <c r="S178"/>
    </row>
    <row r="179" spans="1:19" x14ac:dyDescent="0.25">
      <c r="A179" s="1">
        <v>45104</v>
      </c>
      <c r="B179" s="1" t="s">
        <v>4</v>
      </c>
      <c r="C179" s="4" t="str">
        <f>VLOOKUP(MONTH(Tabela1[[#This Row],[Dzień]]),Tabela3[],2,TRUE)</f>
        <v>Czerwiec</v>
      </c>
      <c r="D179" s="4">
        <f>YEAR(Tabela1[[#This Row],[Dzień]])</f>
        <v>2023</v>
      </c>
      <c r="E179" s="2">
        <f>VLOOKUP(Tabela1[[#This Row],[Pora roku]],TabelaPopyt[],2,FALSE)</f>
        <v>0.9</v>
      </c>
      <c r="F179" s="3">
        <v>10</v>
      </c>
      <c r="G179" s="7">
        <f>IF(AND(WEEKDAY(Tabela1[[#This Row],[Dzień]])&lt;=6,WEEKDAY(Tabela1[[#This Row],[Dzień]])&gt;=2),ROUNDDOWN(Tabela1[[#This Row],[Popyt]]*Tabela1[[#This Row],[Liczba Rowerów]],0)*30,0)</f>
        <v>270</v>
      </c>
      <c r="H179" s="7">
        <f>IF(WEEKDAY(Tabela1[[#This Row],[Dzień]])=1,Tabela1[[#This Row],[Liczba Rowerów]]*15,0)</f>
        <v>0</v>
      </c>
      <c r="I179" s="7">
        <f>Tabela1[[#This Row],[Przychód]]-Tabela1[[#This Row],[Koszt Serwisu]]</f>
        <v>270</v>
      </c>
      <c r="J179" s="7">
        <f>J178+Tabela1[[#This Row],[Przychód]]</f>
        <v>14610</v>
      </c>
      <c r="K179" s="7">
        <f>K178+Tabela1[[#This Row],[Koszt Serwisu]]</f>
        <v>11900</v>
      </c>
      <c r="L179" s="7">
        <f>Tabela1[[#This Row],[Łączny przychód]]-Tabela1[[#This Row],[Łączny Koszt]]</f>
        <v>2710</v>
      </c>
      <c r="M179" s="7">
        <f>IF(AND(WEEKDAY(Tabela1[[#This Row],[Dzień]])&lt;=6,WEEKDAY(Tabela1[[#This Row],[Dzień]])&gt;=2),ROUNDDOWN(Tabela1[[#This Row],[Popyt]]*Tabela1[[#This Row],[Liczba Rowerów]],0)*E$734,0)</f>
        <v>594</v>
      </c>
      <c r="N179" s="7">
        <f>Tabela1[[#This Row],[Testowany przychód]]-Tabela1[[#This Row],[Koszt Serwisu]]</f>
        <v>594</v>
      </c>
      <c r="O179" s="4">
        <f>IF(P178 &lt;&gt; 0, O178 + 3, O178)</f>
        <v>10</v>
      </c>
      <c r="P179" s="4">
        <f>IF(AND(C179 &lt;&gt; C180,L178&gt;=2400),2400,0)</f>
        <v>0</v>
      </c>
      <c r="Q179" s="7">
        <f>IF(AND(WEEKDAY(Tabela1[[#This Row],[Dzień]])&lt;=6,WEEKDAY(Tabela1[[#This Row],[Dzień]])&gt;=2),ROUNDDOWN(Tabela1[[#This Row],[Popyt]]*Tabela1[[#This Row],[Nowa liczba rowerów]],0)*30,0)</f>
        <v>270</v>
      </c>
      <c r="R179" s="7">
        <f>IF(WEEKDAY(Tabela1[[#This Row],[Dzień]])=1,Tabela1[[#This Row],[Nowa liczba rowerów]]*15,0) + Tabela1[[#This Row],[Koszt kupionych rowerów]]</f>
        <v>0</v>
      </c>
      <c r="S179"/>
    </row>
    <row r="180" spans="1:19" x14ac:dyDescent="0.25">
      <c r="A180" s="1">
        <v>45105</v>
      </c>
      <c r="B180" s="1" t="s">
        <v>4</v>
      </c>
      <c r="C180" s="4" t="str">
        <f>VLOOKUP(MONTH(Tabela1[[#This Row],[Dzień]]),Tabela3[],2,TRUE)</f>
        <v>Czerwiec</v>
      </c>
      <c r="D180" s="4">
        <f>YEAR(Tabela1[[#This Row],[Dzień]])</f>
        <v>2023</v>
      </c>
      <c r="E180" s="2">
        <f>VLOOKUP(Tabela1[[#This Row],[Pora roku]],TabelaPopyt[],2,FALSE)</f>
        <v>0.9</v>
      </c>
      <c r="F180" s="3">
        <v>10</v>
      </c>
      <c r="G180" s="7">
        <f>IF(AND(WEEKDAY(Tabela1[[#This Row],[Dzień]])&lt;=6,WEEKDAY(Tabela1[[#This Row],[Dzień]])&gt;=2),ROUNDDOWN(Tabela1[[#This Row],[Popyt]]*Tabela1[[#This Row],[Liczba Rowerów]],0)*30,0)</f>
        <v>270</v>
      </c>
      <c r="H180" s="7">
        <f>IF(WEEKDAY(Tabela1[[#This Row],[Dzień]])=1,Tabela1[[#This Row],[Liczba Rowerów]]*15,0)</f>
        <v>0</v>
      </c>
      <c r="I180" s="7">
        <f>Tabela1[[#This Row],[Przychód]]-Tabela1[[#This Row],[Koszt Serwisu]]</f>
        <v>270</v>
      </c>
      <c r="J180" s="7">
        <f>J179+Tabela1[[#This Row],[Przychód]]</f>
        <v>14880</v>
      </c>
      <c r="K180" s="7">
        <f>K179+Tabela1[[#This Row],[Koszt Serwisu]]</f>
        <v>11900</v>
      </c>
      <c r="L180" s="7">
        <f>Tabela1[[#This Row],[Łączny przychód]]-Tabela1[[#This Row],[Łączny Koszt]]</f>
        <v>2980</v>
      </c>
      <c r="M180" s="7">
        <f>IF(AND(WEEKDAY(Tabela1[[#This Row],[Dzień]])&lt;=6,WEEKDAY(Tabela1[[#This Row],[Dzień]])&gt;=2),ROUNDDOWN(Tabela1[[#This Row],[Popyt]]*Tabela1[[#This Row],[Liczba Rowerów]],0)*E$734,0)</f>
        <v>594</v>
      </c>
      <c r="N180" s="7">
        <f>Tabela1[[#This Row],[Testowany przychód]]-Tabela1[[#This Row],[Koszt Serwisu]]</f>
        <v>594</v>
      </c>
      <c r="O180" s="4">
        <f>IF(P179 &lt;&gt; 0, O179 + 3, O179)</f>
        <v>10</v>
      </c>
      <c r="P180" s="4">
        <f>IF(AND(C180 &lt;&gt; C181,L179&gt;=2400),2400,0)</f>
        <v>0</v>
      </c>
      <c r="Q180" s="7">
        <f>IF(AND(WEEKDAY(Tabela1[[#This Row],[Dzień]])&lt;=6,WEEKDAY(Tabela1[[#This Row],[Dzień]])&gt;=2),ROUNDDOWN(Tabela1[[#This Row],[Popyt]]*Tabela1[[#This Row],[Nowa liczba rowerów]],0)*30,0)</f>
        <v>270</v>
      </c>
      <c r="R180" s="7">
        <f>IF(WEEKDAY(Tabela1[[#This Row],[Dzień]])=1,Tabela1[[#This Row],[Nowa liczba rowerów]]*15,0) + Tabela1[[#This Row],[Koszt kupionych rowerów]]</f>
        <v>0</v>
      </c>
      <c r="S180"/>
    </row>
    <row r="181" spans="1:19" x14ac:dyDescent="0.25">
      <c r="A181" s="1">
        <v>45106</v>
      </c>
      <c r="B181" s="1" t="s">
        <v>4</v>
      </c>
      <c r="C181" s="4" t="str">
        <f>VLOOKUP(MONTH(Tabela1[[#This Row],[Dzień]]),Tabela3[],2,TRUE)</f>
        <v>Czerwiec</v>
      </c>
      <c r="D181" s="4">
        <f>YEAR(Tabela1[[#This Row],[Dzień]])</f>
        <v>2023</v>
      </c>
      <c r="E181" s="2">
        <f>VLOOKUP(Tabela1[[#This Row],[Pora roku]],TabelaPopyt[],2,FALSE)</f>
        <v>0.9</v>
      </c>
      <c r="F181" s="3">
        <v>10</v>
      </c>
      <c r="G181" s="7">
        <f>IF(AND(WEEKDAY(Tabela1[[#This Row],[Dzień]])&lt;=6,WEEKDAY(Tabela1[[#This Row],[Dzień]])&gt;=2),ROUNDDOWN(Tabela1[[#This Row],[Popyt]]*Tabela1[[#This Row],[Liczba Rowerów]],0)*30,0)</f>
        <v>270</v>
      </c>
      <c r="H181" s="7">
        <f>IF(WEEKDAY(Tabela1[[#This Row],[Dzień]])=1,Tabela1[[#This Row],[Liczba Rowerów]]*15,0)</f>
        <v>0</v>
      </c>
      <c r="I181" s="7">
        <f>Tabela1[[#This Row],[Przychód]]-Tabela1[[#This Row],[Koszt Serwisu]]</f>
        <v>270</v>
      </c>
      <c r="J181" s="7">
        <f>J180+Tabela1[[#This Row],[Przychód]]</f>
        <v>15150</v>
      </c>
      <c r="K181" s="7">
        <f>K180+Tabela1[[#This Row],[Koszt Serwisu]]</f>
        <v>11900</v>
      </c>
      <c r="L181" s="7">
        <f>Tabela1[[#This Row],[Łączny przychód]]-Tabela1[[#This Row],[Łączny Koszt]]</f>
        <v>3250</v>
      </c>
      <c r="M181" s="7">
        <f>IF(AND(WEEKDAY(Tabela1[[#This Row],[Dzień]])&lt;=6,WEEKDAY(Tabela1[[#This Row],[Dzień]])&gt;=2),ROUNDDOWN(Tabela1[[#This Row],[Popyt]]*Tabela1[[#This Row],[Liczba Rowerów]],0)*E$734,0)</f>
        <v>594</v>
      </c>
      <c r="N181" s="7">
        <f>Tabela1[[#This Row],[Testowany przychód]]-Tabela1[[#This Row],[Koszt Serwisu]]</f>
        <v>594</v>
      </c>
      <c r="O181" s="4">
        <f>IF(P180 &lt;&gt; 0, O180 + 3, O180)</f>
        <v>10</v>
      </c>
      <c r="P181" s="4">
        <f>IF(AND(C181 &lt;&gt; C182,L180&gt;=2400),2400,0)</f>
        <v>0</v>
      </c>
      <c r="Q181" s="7">
        <f>IF(AND(WEEKDAY(Tabela1[[#This Row],[Dzień]])&lt;=6,WEEKDAY(Tabela1[[#This Row],[Dzień]])&gt;=2),ROUNDDOWN(Tabela1[[#This Row],[Popyt]]*Tabela1[[#This Row],[Nowa liczba rowerów]],0)*30,0)</f>
        <v>270</v>
      </c>
      <c r="R181" s="7">
        <f>IF(WEEKDAY(Tabela1[[#This Row],[Dzień]])=1,Tabela1[[#This Row],[Nowa liczba rowerów]]*15,0) + Tabela1[[#This Row],[Koszt kupionych rowerów]]</f>
        <v>0</v>
      </c>
      <c r="S181"/>
    </row>
    <row r="182" spans="1:19" x14ac:dyDescent="0.25">
      <c r="A182" s="1">
        <v>45107</v>
      </c>
      <c r="B182" s="1" t="s">
        <v>4</v>
      </c>
      <c r="C182" s="4" t="str">
        <f>VLOOKUP(MONTH(Tabela1[[#This Row],[Dzień]]),Tabela3[],2,TRUE)</f>
        <v>Czerwiec</v>
      </c>
      <c r="D182" s="4">
        <f>YEAR(Tabela1[[#This Row],[Dzień]])</f>
        <v>2023</v>
      </c>
      <c r="E182" s="2">
        <f>VLOOKUP(Tabela1[[#This Row],[Pora roku]],TabelaPopyt[],2,FALSE)</f>
        <v>0.9</v>
      </c>
      <c r="F182" s="3">
        <v>10</v>
      </c>
      <c r="G182" s="7">
        <f>IF(AND(WEEKDAY(Tabela1[[#This Row],[Dzień]])&lt;=6,WEEKDAY(Tabela1[[#This Row],[Dzień]])&gt;=2),ROUNDDOWN(Tabela1[[#This Row],[Popyt]]*Tabela1[[#This Row],[Liczba Rowerów]],0)*30,0)</f>
        <v>270</v>
      </c>
      <c r="H182" s="7">
        <f>IF(WEEKDAY(Tabela1[[#This Row],[Dzień]])=1,Tabela1[[#This Row],[Liczba Rowerów]]*15,0)</f>
        <v>0</v>
      </c>
      <c r="I182" s="7">
        <f>Tabela1[[#This Row],[Przychód]]-Tabela1[[#This Row],[Koszt Serwisu]]</f>
        <v>270</v>
      </c>
      <c r="J182" s="7">
        <f>J181+Tabela1[[#This Row],[Przychód]]</f>
        <v>15420</v>
      </c>
      <c r="K182" s="7">
        <f>K181+Tabela1[[#This Row],[Koszt Serwisu]]</f>
        <v>11900</v>
      </c>
      <c r="L182" s="7">
        <f>Tabela1[[#This Row],[Łączny przychód]]-Tabela1[[#This Row],[Łączny Koszt]]</f>
        <v>3520</v>
      </c>
      <c r="M182" s="7">
        <f>IF(AND(WEEKDAY(Tabela1[[#This Row],[Dzień]])&lt;=6,WEEKDAY(Tabela1[[#This Row],[Dzień]])&gt;=2),ROUNDDOWN(Tabela1[[#This Row],[Popyt]]*Tabela1[[#This Row],[Liczba Rowerów]],0)*E$734,0)</f>
        <v>594</v>
      </c>
      <c r="N182" s="7">
        <f>Tabela1[[#This Row],[Testowany przychód]]-Tabela1[[#This Row],[Koszt Serwisu]]</f>
        <v>594</v>
      </c>
      <c r="O182" s="4">
        <f>IF(P181 &lt;&gt; 0, O181 + 3, O181)</f>
        <v>10</v>
      </c>
      <c r="P182" s="4">
        <f>IF(AND(C182 &lt;&gt; C183,L181&gt;=2400),2400,0)</f>
        <v>2400</v>
      </c>
      <c r="Q182" s="7">
        <f>IF(AND(WEEKDAY(Tabela1[[#This Row],[Dzień]])&lt;=6,WEEKDAY(Tabela1[[#This Row],[Dzień]])&gt;=2),ROUNDDOWN(Tabela1[[#This Row],[Popyt]]*Tabela1[[#This Row],[Nowa liczba rowerów]],0)*30,0)</f>
        <v>270</v>
      </c>
      <c r="R182" s="7">
        <f>IF(WEEKDAY(Tabela1[[#This Row],[Dzień]])=1,Tabela1[[#This Row],[Nowa liczba rowerów]]*15,0) + Tabela1[[#This Row],[Koszt kupionych rowerów]]</f>
        <v>2400</v>
      </c>
      <c r="S182"/>
    </row>
    <row r="183" spans="1:19" x14ac:dyDescent="0.25">
      <c r="A183" s="1">
        <v>45108</v>
      </c>
      <c r="B183" s="1" t="s">
        <v>4</v>
      </c>
      <c r="C183" s="4" t="str">
        <f>VLOOKUP(MONTH(Tabela1[[#This Row],[Dzień]]),Tabela3[],2,TRUE)</f>
        <v>Lipiec</v>
      </c>
      <c r="D183" s="4">
        <f>YEAR(Tabela1[[#This Row],[Dzień]])</f>
        <v>2023</v>
      </c>
      <c r="E183" s="2">
        <f>VLOOKUP(Tabela1[[#This Row],[Pora roku]],TabelaPopyt[],2,FALSE)</f>
        <v>0.9</v>
      </c>
      <c r="F183" s="3">
        <v>10</v>
      </c>
      <c r="G183" s="7">
        <f>IF(AND(WEEKDAY(Tabela1[[#This Row],[Dzień]])&lt;=6,WEEKDAY(Tabela1[[#This Row],[Dzień]])&gt;=2),ROUNDDOWN(Tabela1[[#This Row],[Popyt]]*Tabela1[[#This Row],[Liczba Rowerów]],0)*30,0)</f>
        <v>0</v>
      </c>
      <c r="H183" s="7">
        <f>IF(WEEKDAY(Tabela1[[#This Row],[Dzień]])=1,Tabela1[[#This Row],[Liczba Rowerów]]*15,0)</f>
        <v>0</v>
      </c>
      <c r="I183" s="7">
        <f>Tabela1[[#This Row],[Przychód]]-Tabela1[[#This Row],[Koszt Serwisu]]</f>
        <v>0</v>
      </c>
      <c r="J183" s="7">
        <f>J182+Tabela1[[#This Row],[Przychód]]</f>
        <v>15420</v>
      </c>
      <c r="K183" s="7">
        <f>K182+Tabela1[[#This Row],[Koszt Serwisu]]</f>
        <v>11900</v>
      </c>
      <c r="L183" s="7">
        <f>Tabela1[[#This Row],[Łączny przychód]]-Tabela1[[#This Row],[Łączny Koszt]]</f>
        <v>3520</v>
      </c>
      <c r="M183" s="7">
        <f>IF(AND(WEEKDAY(Tabela1[[#This Row],[Dzień]])&lt;=6,WEEKDAY(Tabela1[[#This Row],[Dzień]])&gt;=2),ROUNDDOWN(Tabela1[[#This Row],[Popyt]]*Tabela1[[#This Row],[Liczba Rowerów]],0)*E$734,0)</f>
        <v>0</v>
      </c>
      <c r="N183" s="7">
        <f>Tabela1[[#This Row],[Testowany przychód]]-Tabela1[[#This Row],[Koszt Serwisu]]</f>
        <v>0</v>
      </c>
      <c r="O183" s="4">
        <f>IF(P182 &lt;&gt; 0, O182 + 3, O182)</f>
        <v>13</v>
      </c>
      <c r="P183" s="4">
        <f>IF(AND(C183 &lt;&gt; C184,L182&gt;=2400),2400,0)</f>
        <v>0</v>
      </c>
      <c r="Q183" s="7">
        <f>IF(AND(WEEKDAY(Tabela1[[#This Row],[Dzień]])&lt;=6,WEEKDAY(Tabela1[[#This Row],[Dzień]])&gt;=2),ROUNDDOWN(Tabela1[[#This Row],[Popyt]]*Tabela1[[#This Row],[Nowa liczba rowerów]],0)*30,0)</f>
        <v>0</v>
      </c>
      <c r="R183" s="7">
        <f>IF(WEEKDAY(Tabela1[[#This Row],[Dzień]])=1,Tabela1[[#This Row],[Nowa liczba rowerów]]*15,0) + Tabela1[[#This Row],[Koszt kupionych rowerów]]</f>
        <v>0</v>
      </c>
      <c r="S183"/>
    </row>
    <row r="184" spans="1:19" x14ac:dyDescent="0.25">
      <c r="A184" s="1">
        <v>45109</v>
      </c>
      <c r="B184" s="1" t="s">
        <v>4</v>
      </c>
      <c r="C184" s="4" t="str">
        <f>VLOOKUP(MONTH(Tabela1[[#This Row],[Dzień]]),Tabela3[],2,TRUE)</f>
        <v>Lipiec</v>
      </c>
      <c r="D184" s="4">
        <f>YEAR(Tabela1[[#This Row],[Dzień]])</f>
        <v>2023</v>
      </c>
      <c r="E184" s="2">
        <f>VLOOKUP(Tabela1[[#This Row],[Pora roku]],TabelaPopyt[],2,FALSE)</f>
        <v>0.9</v>
      </c>
      <c r="F184" s="3">
        <v>10</v>
      </c>
      <c r="G184" s="7">
        <f>IF(AND(WEEKDAY(Tabela1[[#This Row],[Dzień]])&lt;=6,WEEKDAY(Tabela1[[#This Row],[Dzień]])&gt;=2),ROUNDDOWN(Tabela1[[#This Row],[Popyt]]*Tabela1[[#This Row],[Liczba Rowerów]],0)*30,0)</f>
        <v>0</v>
      </c>
      <c r="H184" s="7">
        <f>IF(WEEKDAY(Tabela1[[#This Row],[Dzień]])=1,Tabela1[[#This Row],[Liczba Rowerów]]*15,0)</f>
        <v>150</v>
      </c>
      <c r="I184" s="7">
        <f>Tabela1[[#This Row],[Przychód]]-Tabela1[[#This Row],[Koszt Serwisu]]</f>
        <v>-150</v>
      </c>
      <c r="J184" s="7">
        <f>J183+Tabela1[[#This Row],[Przychód]]</f>
        <v>15420</v>
      </c>
      <c r="K184" s="7">
        <f>K183+Tabela1[[#This Row],[Koszt Serwisu]]</f>
        <v>12050</v>
      </c>
      <c r="L184" s="7">
        <f>Tabela1[[#This Row],[Łączny przychód]]-Tabela1[[#This Row],[Łączny Koszt]]</f>
        <v>3370</v>
      </c>
      <c r="M184" s="7">
        <f>IF(AND(WEEKDAY(Tabela1[[#This Row],[Dzień]])&lt;=6,WEEKDAY(Tabela1[[#This Row],[Dzień]])&gt;=2),ROUNDDOWN(Tabela1[[#This Row],[Popyt]]*Tabela1[[#This Row],[Liczba Rowerów]],0)*E$734,0)</f>
        <v>0</v>
      </c>
      <c r="N184" s="7">
        <f>Tabela1[[#This Row],[Testowany przychód]]-Tabela1[[#This Row],[Koszt Serwisu]]</f>
        <v>-150</v>
      </c>
      <c r="O184" s="4">
        <f>IF(P183 &lt;&gt; 0, O183 + 3, O183)</f>
        <v>13</v>
      </c>
      <c r="P184" s="4">
        <f>IF(AND(C184 &lt;&gt; C185,L183&gt;=2400),2400,0)</f>
        <v>0</v>
      </c>
      <c r="Q184" s="7">
        <f>IF(AND(WEEKDAY(Tabela1[[#This Row],[Dzień]])&lt;=6,WEEKDAY(Tabela1[[#This Row],[Dzień]])&gt;=2),ROUNDDOWN(Tabela1[[#This Row],[Popyt]]*Tabela1[[#This Row],[Nowa liczba rowerów]],0)*30,0)</f>
        <v>0</v>
      </c>
      <c r="R184" s="7">
        <f>IF(WEEKDAY(Tabela1[[#This Row],[Dzień]])=1,Tabela1[[#This Row],[Nowa liczba rowerów]]*15,0) + Tabela1[[#This Row],[Koszt kupionych rowerów]]</f>
        <v>195</v>
      </c>
      <c r="S184"/>
    </row>
    <row r="185" spans="1:19" x14ac:dyDescent="0.25">
      <c r="A185" s="1">
        <v>45110</v>
      </c>
      <c r="B185" s="1" t="s">
        <v>4</v>
      </c>
      <c r="C185" s="4" t="str">
        <f>VLOOKUP(MONTH(Tabela1[[#This Row],[Dzień]]),Tabela3[],2,TRUE)</f>
        <v>Lipiec</v>
      </c>
      <c r="D185" s="4">
        <f>YEAR(Tabela1[[#This Row],[Dzień]])</f>
        <v>2023</v>
      </c>
      <c r="E185" s="2">
        <f>VLOOKUP(Tabela1[[#This Row],[Pora roku]],TabelaPopyt[],2,FALSE)</f>
        <v>0.9</v>
      </c>
      <c r="F185" s="3">
        <v>10</v>
      </c>
      <c r="G185" s="7">
        <f>IF(AND(WEEKDAY(Tabela1[[#This Row],[Dzień]])&lt;=6,WEEKDAY(Tabela1[[#This Row],[Dzień]])&gt;=2),ROUNDDOWN(Tabela1[[#This Row],[Popyt]]*Tabela1[[#This Row],[Liczba Rowerów]],0)*30,0)</f>
        <v>270</v>
      </c>
      <c r="H185" s="7">
        <f>IF(WEEKDAY(Tabela1[[#This Row],[Dzień]])=1,Tabela1[[#This Row],[Liczba Rowerów]]*15,0)</f>
        <v>0</v>
      </c>
      <c r="I185" s="7">
        <f>Tabela1[[#This Row],[Przychód]]-Tabela1[[#This Row],[Koszt Serwisu]]</f>
        <v>270</v>
      </c>
      <c r="J185" s="7">
        <f>J184+Tabela1[[#This Row],[Przychód]]</f>
        <v>15690</v>
      </c>
      <c r="K185" s="7">
        <f>K184+Tabela1[[#This Row],[Koszt Serwisu]]</f>
        <v>12050</v>
      </c>
      <c r="L185" s="7">
        <f>Tabela1[[#This Row],[Łączny przychód]]-Tabela1[[#This Row],[Łączny Koszt]]</f>
        <v>3640</v>
      </c>
      <c r="M185" s="7">
        <f>IF(AND(WEEKDAY(Tabela1[[#This Row],[Dzień]])&lt;=6,WEEKDAY(Tabela1[[#This Row],[Dzień]])&gt;=2),ROUNDDOWN(Tabela1[[#This Row],[Popyt]]*Tabela1[[#This Row],[Liczba Rowerów]],0)*E$734,0)</f>
        <v>594</v>
      </c>
      <c r="N185" s="7">
        <f>Tabela1[[#This Row],[Testowany przychód]]-Tabela1[[#This Row],[Koszt Serwisu]]</f>
        <v>594</v>
      </c>
      <c r="O185" s="4">
        <f>IF(P184 &lt;&gt; 0, O184 + 3, O184)</f>
        <v>13</v>
      </c>
      <c r="P185" s="4">
        <f>IF(AND(C185 &lt;&gt; C186,L184&gt;=2400),2400,0)</f>
        <v>0</v>
      </c>
      <c r="Q185" s="7">
        <f>IF(AND(WEEKDAY(Tabela1[[#This Row],[Dzień]])&lt;=6,WEEKDAY(Tabela1[[#This Row],[Dzień]])&gt;=2),ROUNDDOWN(Tabela1[[#This Row],[Popyt]]*Tabela1[[#This Row],[Nowa liczba rowerów]],0)*30,0)</f>
        <v>330</v>
      </c>
      <c r="R185" s="7">
        <f>IF(WEEKDAY(Tabela1[[#This Row],[Dzień]])=1,Tabela1[[#This Row],[Nowa liczba rowerów]]*15,0) + Tabela1[[#This Row],[Koszt kupionych rowerów]]</f>
        <v>0</v>
      </c>
      <c r="S185"/>
    </row>
    <row r="186" spans="1:19" x14ac:dyDescent="0.25">
      <c r="A186" s="1">
        <v>45111</v>
      </c>
      <c r="B186" s="1" t="s">
        <v>4</v>
      </c>
      <c r="C186" s="4" t="str">
        <f>VLOOKUP(MONTH(Tabela1[[#This Row],[Dzień]]),Tabela3[],2,TRUE)</f>
        <v>Lipiec</v>
      </c>
      <c r="D186" s="4">
        <f>YEAR(Tabela1[[#This Row],[Dzień]])</f>
        <v>2023</v>
      </c>
      <c r="E186" s="2">
        <f>VLOOKUP(Tabela1[[#This Row],[Pora roku]],TabelaPopyt[],2,FALSE)</f>
        <v>0.9</v>
      </c>
      <c r="F186" s="3">
        <v>10</v>
      </c>
      <c r="G186" s="7">
        <f>IF(AND(WEEKDAY(Tabela1[[#This Row],[Dzień]])&lt;=6,WEEKDAY(Tabela1[[#This Row],[Dzień]])&gt;=2),ROUNDDOWN(Tabela1[[#This Row],[Popyt]]*Tabela1[[#This Row],[Liczba Rowerów]],0)*30,0)</f>
        <v>270</v>
      </c>
      <c r="H186" s="7">
        <f>IF(WEEKDAY(Tabela1[[#This Row],[Dzień]])=1,Tabela1[[#This Row],[Liczba Rowerów]]*15,0)</f>
        <v>0</v>
      </c>
      <c r="I186" s="7">
        <f>Tabela1[[#This Row],[Przychód]]-Tabela1[[#This Row],[Koszt Serwisu]]</f>
        <v>270</v>
      </c>
      <c r="J186" s="7">
        <f>J185+Tabela1[[#This Row],[Przychód]]</f>
        <v>15960</v>
      </c>
      <c r="K186" s="7">
        <f>K185+Tabela1[[#This Row],[Koszt Serwisu]]</f>
        <v>12050</v>
      </c>
      <c r="L186" s="7">
        <f>Tabela1[[#This Row],[Łączny przychód]]-Tabela1[[#This Row],[Łączny Koszt]]</f>
        <v>3910</v>
      </c>
      <c r="M186" s="7">
        <f>IF(AND(WEEKDAY(Tabela1[[#This Row],[Dzień]])&lt;=6,WEEKDAY(Tabela1[[#This Row],[Dzień]])&gt;=2),ROUNDDOWN(Tabela1[[#This Row],[Popyt]]*Tabela1[[#This Row],[Liczba Rowerów]],0)*E$734,0)</f>
        <v>594</v>
      </c>
      <c r="N186" s="7">
        <f>Tabela1[[#This Row],[Testowany przychód]]-Tabela1[[#This Row],[Koszt Serwisu]]</f>
        <v>594</v>
      </c>
      <c r="O186" s="4">
        <f>IF(P185 &lt;&gt; 0, O185 + 3, O185)</f>
        <v>13</v>
      </c>
      <c r="P186" s="4">
        <f>IF(AND(C186 &lt;&gt; C187,L185&gt;=2400),2400,0)</f>
        <v>0</v>
      </c>
      <c r="Q186" s="7">
        <f>IF(AND(WEEKDAY(Tabela1[[#This Row],[Dzień]])&lt;=6,WEEKDAY(Tabela1[[#This Row],[Dzień]])&gt;=2),ROUNDDOWN(Tabela1[[#This Row],[Popyt]]*Tabela1[[#This Row],[Nowa liczba rowerów]],0)*30,0)</f>
        <v>330</v>
      </c>
      <c r="R186" s="7">
        <f>IF(WEEKDAY(Tabela1[[#This Row],[Dzień]])=1,Tabela1[[#This Row],[Nowa liczba rowerów]]*15,0) + Tabela1[[#This Row],[Koszt kupionych rowerów]]</f>
        <v>0</v>
      </c>
      <c r="S186"/>
    </row>
    <row r="187" spans="1:19" x14ac:dyDescent="0.25">
      <c r="A187" s="1">
        <v>45112</v>
      </c>
      <c r="B187" s="1" t="s">
        <v>4</v>
      </c>
      <c r="C187" s="4" t="str">
        <f>VLOOKUP(MONTH(Tabela1[[#This Row],[Dzień]]),Tabela3[],2,TRUE)</f>
        <v>Lipiec</v>
      </c>
      <c r="D187" s="4">
        <f>YEAR(Tabela1[[#This Row],[Dzień]])</f>
        <v>2023</v>
      </c>
      <c r="E187" s="2">
        <f>VLOOKUP(Tabela1[[#This Row],[Pora roku]],TabelaPopyt[],2,FALSE)</f>
        <v>0.9</v>
      </c>
      <c r="F187" s="3">
        <v>10</v>
      </c>
      <c r="G187" s="7">
        <f>IF(AND(WEEKDAY(Tabela1[[#This Row],[Dzień]])&lt;=6,WEEKDAY(Tabela1[[#This Row],[Dzień]])&gt;=2),ROUNDDOWN(Tabela1[[#This Row],[Popyt]]*Tabela1[[#This Row],[Liczba Rowerów]],0)*30,0)</f>
        <v>270</v>
      </c>
      <c r="H187" s="7">
        <f>IF(WEEKDAY(Tabela1[[#This Row],[Dzień]])=1,Tabela1[[#This Row],[Liczba Rowerów]]*15,0)</f>
        <v>0</v>
      </c>
      <c r="I187" s="7">
        <f>Tabela1[[#This Row],[Przychód]]-Tabela1[[#This Row],[Koszt Serwisu]]</f>
        <v>270</v>
      </c>
      <c r="J187" s="7">
        <f>J186+Tabela1[[#This Row],[Przychód]]</f>
        <v>16230</v>
      </c>
      <c r="K187" s="7">
        <f>K186+Tabela1[[#This Row],[Koszt Serwisu]]</f>
        <v>12050</v>
      </c>
      <c r="L187" s="7">
        <f>Tabela1[[#This Row],[Łączny przychód]]-Tabela1[[#This Row],[Łączny Koszt]]</f>
        <v>4180</v>
      </c>
      <c r="M187" s="7">
        <f>IF(AND(WEEKDAY(Tabela1[[#This Row],[Dzień]])&lt;=6,WEEKDAY(Tabela1[[#This Row],[Dzień]])&gt;=2),ROUNDDOWN(Tabela1[[#This Row],[Popyt]]*Tabela1[[#This Row],[Liczba Rowerów]],0)*E$734,0)</f>
        <v>594</v>
      </c>
      <c r="N187" s="7">
        <f>Tabela1[[#This Row],[Testowany przychód]]-Tabela1[[#This Row],[Koszt Serwisu]]</f>
        <v>594</v>
      </c>
      <c r="O187" s="4">
        <f>IF(P186 &lt;&gt; 0, O186 + 3, O186)</f>
        <v>13</v>
      </c>
      <c r="P187" s="4">
        <f>IF(AND(C187 &lt;&gt; C188,L186&gt;=2400),2400,0)</f>
        <v>0</v>
      </c>
      <c r="Q187" s="7">
        <f>IF(AND(WEEKDAY(Tabela1[[#This Row],[Dzień]])&lt;=6,WEEKDAY(Tabela1[[#This Row],[Dzień]])&gt;=2),ROUNDDOWN(Tabela1[[#This Row],[Popyt]]*Tabela1[[#This Row],[Nowa liczba rowerów]],0)*30,0)</f>
        <v>330</v>
      </c>
      <c r="R187" s="7">
        <f>IF(WEEKDAY(Tabela1[[#This Row],[Dzień]])=1,Tabela1[[#This Row],[Nowa liczba rowerów]]*15,0) + Tabela1[[#This Row],[Koszt kupionych rowerów]]</f>
        <v>0</v>
      </c>
      <c r="S187"/>
    </row>
    <row r="188" spans="1:19" x14ac:dyDescent="0.25">
      <c r="A188" s="1">
        <v>45113</v>
      </c>
      <c r="B188" s="1" t="s">
        <v>4</v>
      </c>
      <c r="C188" s="4" t="str">
        <f>VLOOKUP(MONTH(Tabela1[[#This Row],[Dzień]]),Tabela3[],2,TRUE)</f>
        <v>Lipiec</v>
      </c>
      <c r="D188" s="4">
        <f>YEAR(Tabela1[[#This Row],[Dzień]])</f>
        <v>2023</v>
      </c>
      <c r="E188" s="2">
        <f>VLOOKUP(Tabela1[[#This Row],[Pora roku]],TabelaPopyt[],2,FALSE)</f>
        <v>0.9</v>
      </c>
      <c r="F188" s="3">
        <v>10</v>
      </c>
      <c r="G188" s="7">
        <f>IF(AND(WEEKDAY(Tabela1[[#This Row],[Dzień]])&lt;=6,WEEKDAY(Tabela1[[#This Row],[Dzień]])&gt;=2),ROUNDDOWN(Tabela1[[#This Row],[Popyt]]*Tabela1[[#This Row],[Liczba Rowerów]],0)*30,0)</f>
        <v>270</v>
      </c>
      <c r="H188" s="7">
        <f>IF(WEEKDAY(Tabela1[[#This Row],[Dzień]])=1,Tabela1[[#This Row],[Liczba Rowerów]]*15,0)</f>
        <v>0</v>
      </c>
      <c r="I188" s="7">
        <f>Tabela1[[#This Row],[Przychód]]-Tabela1[[#This Row],[Koszt Serwisu]]</f>
        <v>270</v>
      </c>
      <c r="J188" s="7">
        <f>J187+Tabela1[[#This Row],[Przychód]]</f>
        <v>16500</v>
      </c>
      <c r="K188" s="7">
        <f>K187+Tabela1[[#This Row],[Koszt Serwisu]]</f>
        <v>12050</v>
      </c>
      <c r="L188" s="7">
        <f>Tabela1[[#This Row],[Łączny przychód]]-Tabela1[[#This Row],[Łączny Koszt]]</f>
        <v>4450</v>
      </c>
      <c r="M188" s="7">
        <f>IF(AND(WEEKDAY(Tabela1[[#This Row],[Dzień]])&lt;=6,WEEKDAY(Tabela1[[#This Row],[Dzień]])&gt;=2),ROUNDDOWN(Tabela1[[#This Row],[Popyt]]*Tabela1[[#This Row],[Liczba Rowerów]],0)*E$734,0)</f>
        <v>594</v>
      </c>
      <c r="N188" s="7">
        <f>Tabela1[[#This Row],[Testowany przychód]]-Tabela1[[#This Row],[Koszt Serwisu]]</f>
        <v>594</v>
      </c>
      <c r="O188" s="4">
        <f>IF(P187 &lt;&gt; 0, O187 + 3, O187)</f>
        <v>13</v>
      </c>
      <c r="P188" s="4">
        <f>IF(AND(C188 &lt;&gt; C189,L187&gt;=2400),2400,0)</f>
        <v>0</v>
      </c>
      <c r="Q188" s="7">
        <f>IF(AND(WEEKDAY(Tabela1[[#This Row],[Dzień]])&lt;=6,WEEKDAY(Tabela1[[#This Row],[Dzień]])&gt;=2),ROUNDDOWN(Tabela1[[#This Row],[Popyt]]*Tabela1[[#This Row],[Nowa liczba rowerów]],0)*30,0)</f>
        <v>330</v>
      </c>
      <c r="R188" s="7">
        <f>IF(WEEKDAY(Tabela1[[#This Row],[Dzień]])=1,Tabela1[[#This Row],[Nowa liczba rowerów]]*15,0) + Tabela1[[#This Row],[Koszt kupionych rowerów]]</f>
        <v>0</v>
      </c>
      <c r="S188"/>
    </row>
    <row r="189" spans="1:19" x14ac:dyDescent="0.25">
      <c r="A189" s="1">
        <v>45114</v>
      </c>
      <c r="B189" s="1" t="s">
        <v>4</v>
      </c>
      <c r="C189" s="4" t="str">
        <f>VLOOKUP(MONTH(Tabela1[[#This Row],[Dzień]]),Tabela3[],2,TRUE)</f>
        <v>Lipiec</v>
      </c>
      <c r="D189" s="4">
        <f>YEAR(Tabela1[[#This Row],[Dzień]])</f>
        <v>2023</v>
      </c>
      <c r="E189" s="2">
        <f>VLOOKUP(Tabela1[[#This Row],[Pora roku]],TabelaPopyt[],2,FALSE)</f>
        <v>0.9</v>
      </c>
      <c r="F189" s="3">
        <v>10</v>
      </c>
      <c r="G189" s="7">
        <f>IF(AND(WEEKDAY(Tabela1[[#This Row],[Dzień]])&lt;=6,WEEKDAY(Tabela1[[#This Row],[Dzień]])&gt;=2),ROUNDDOWN(Tabela1[[#This Row],[Popyt]]*Tabela1[[#This Row],[Liczba Rowerów]],0)*30,0)</f>
        <v>270</v>
      </c>
      <c r="H189" s="7">
        <f>IF(WEEKDAY(Tabela1[[#This Row],[Dzień]])=1,Tabela1[[#This Row],[Liczba Rowerów]]*15,0)</f>
        <v>0</v>
      </c>
      <c r="I189" s="7">
        <f>Tabela1[[#This Row],[Przychód]]-Tabela1[[#This Row],[Koszt Serwisu]]</f>
        <v>270</v>
      </c>
      <c r="J189" s="7">
        <f>J188+Tabela1[[#This Row],[Przychód]]</f>
        <v>16770</v>
      </c>
      <c r="K189" s="7">
        <f>K188+Tabela1[[#This Row],[Koszt Serwisu]]</f>
        <v>12050</v>
      </c>
      <c r="L189" s="7">
        <f>Tabela1[[#This Row],[Łączny przychód]]-Tabela1[[#This Row],[Łączny Koszt]]</f>
        <v>4720</v>
      </c>
      <c r="M189" s="7">
        <f>IF(AND(WEEKDAY(Tabela1[[#This Row],[Dzień]])&lt;=6,WEEKDAY(Tabela1[[#This Row],[Dzień]])&gt;=2),ROUNDDOWN(Tabela1[[#This Row],[Popyt]]*Tabela1[[#This Row],[Liczba Rowerów]],0)*E$734,0)</f>
        <v>594</v>
      </c>
      <c r="N189" s="7">
        <f>Tabela1[[#This Row],[Testowany przychód]]-Tabela1[[#This Row],[Koszt Serwisu]]</f>
        <v>594</v>
      </c>
      <c r="O189" s="4">
        <f>IF(P188 &lt;&gt; 0, O188 + 3, O188)</f>
        <v>13</v>
      </c>
      <c r="P189" s="4">
        <f>IF(AND(C189 &lt;&gt; C190,L188&gt;=2400),2400,0)</f>
        <v>0</v>
      </c>
      <c r="Q189" s="7">
        <f>IF(AND(WEEKDAY(Tabela1[[#This Row],[Dzień]])&lt;=6,WEEKDAY(Tabela1[[#This Row],[Dzień]])&gt;=2),ROUNDDOWN(Tabela1[[#This Row],[Popyt]]*Tabela1[[#This Row],[Nowa liczba rowerów]],0)*30,0)</f>
        <v>330</v>
      </c>
      <c r="R189" s="7">
        <f>IF(WEEKDAY(Tabela1[[#This Row],[Dzień]])=1,Tabela1[[#This Row],[Nowa liczba rowerów]]*15,0) + Tabela1[[#This Row],[Koszt kupionych rowerów]]</f>
        <v>0</v>
      </c>
      <c r="S189"/>
    </row>
    <row r="190" spans="1:19" x14ac:dyDescent="0.25">
      <c r="A190" s="1">
        <v>45115</v>
      </c>
      <c r="B190" s="1" t="s">
        <v>4</v>
      </c>
      <c r="C190" s="4" t="str">
        <f>VLOOKUP(MONTH(Tabela1[[#This Row],[Dzień]]),Tabela3[],2,TRUE)</f>
        <v>Lipiec</v>
      </c>
      <c r="D190" s="4">
        <f>YEAR(Tabela1[[#This Row],[Dzień]])</f>
        <v>2023</v>
      </c>
      <c r="E190" s="2">
        <f>VLOOKUP(Tabela1[[#This Row],[Pora roku]],TabelaPopyt[],2,FALSE)</f>
        <v>0.9</v>
      </c>
      <c r="F190" s="3">
        <v>10</v>
      </c>
      <c r="G190" s="7">
        <f>IF(AND(WEEKDAY(Tabela1[[#This Row],[Dzień]])&lt;=6,WEEKDAY(Tabela1[[#This Row],[Dzień]])&gt;=2),ROUNDDOWN(Tabela1[[#This Row],[Popyt]]*Tabela1[[#This Row],[Liczba Rowerów]],0)*30,0)</f>
        <v>0</v>
      </c>
      <c r="H190" s="7">
        <f>IF(WEEKDAY(Tabela1[[#This Row],[Dzień]])=1,Tabela1[[#This Row],[Liczba Rowerów]]*15,0)</f>
        <v>0</v>
      </c>
      <c r="I190" s="7">
        <f>Tabela1[[#This Row],[Przychód]]-Tabela1[[#This Row],[Koszt Serwisu]]</f>
        <v>0</v>
      </c>
      <c r="J190" s="7">
        <f>J189+Tabela1[[#This Row],[Przychód]]</f>
        <v>16770</v>
      </c>
      <c r="K190" s="7">
        <f>K189+Tabela1[[#This Row],[Koszt Serwisu]]</f>
        <v>12050</v>
      </c>
      <c r="L190" s="7">
        <f>Tabela1[[#This Row],[Łączny przychód]]-Tabela1[[#This Row],[Łączny Koszt]]</f>
        <v>4720</v>
      </c>
      <c r="M190" s="7">
        <f>IF(AND(WEEKDAY(Tabela1[[#This Row],[Dzień]])&lt;=6,WEEKDAY(Tabela1[[#This Row],[Dzień]])&gt;=2),ROUNDDOWN(Tabela1[[#This Row],[Popyt]]*Tabela1[[#This Row],[Liczba Rowerów]],0)*E$734,0)</f>
        <v>0</v>
      </c>
      <c r="N190" s="7">
        <f>Tabela1[[#This Row],[Testowany przychód]]-Tabela1[[#This Row],[Koszt Serwisu]]</f>
        <v>0</v>
      </c>
      <c r="O190" s="4">
        <f>IF(P189 &lt;&gt; 0, O189 + 3, O189)</f>
        <v>13</v>
      </c>
      <c r="P190" s="4">
        <f>IF(AND(C190 &lt;&gt; C191,L189&gt;=2400),2400,0)</f>
        <v>0</v>
      </c>
      <c r="Q190" s="7">
        <f>IF(AND(WEEKDAY(Tabela1[[#This Row],[Dzień]])&lt;=6,WEEKDAY(Tabela1[[#This Row],[Dzień]])&gt;=2),ROUNDDOWN(Tabela1[[#This Row],[Popyt]]*Tabela1[[#This Row],[Nowa liczba rowerów]],0)*30,0)</f>
        <v>0</v>
      </c>
      <c r="R190" s="7">
        <f>IF(WEEKDAY(Tabela1[[#This Row],[Dzień]])=1,Tabela1[[#This Row],[Nowa liczba rowerów]]*15,0) + Tabela1[[#This Row],[Koszt kupionych rowerów]]</f>
        <v>0</v>
      </c>
      <c r="S190"/>
    </row>
    <row r="191" spans="1:19" x14ac:dyDescent="0.25">
      <c r="A191" s="1">
        <v>45116</v>
      </c>
      <c r="B191" s="1" t="s">
        <v>4</v>
      </c>
      <c r="C191" s="4" t="str">
        <f>VLOOKUP(MONTH(Tabela1[[#This Row],[Dzień]]),Tabela3[],2,TRUE)</f>
        <v>Lipiec</v>
      </c>
      <c r="D191" s="4">
        <f>YEAR(Tabela1[[#This Row],[Dzień]])</f>
        <v>2023</v>
      </c>
      <c r="E191" s="2">
        <f>VLOOKUP(Tabela1[[#This Row],[Pora roku]],TabelaPopyt[],2,FALSE)</f>
        <v>0.9</v>
      </c>
      <c r="F191" s="3">
        <v>10</v>
      </c>
      <c r="G191" s="7">
        <f>IF(AND(WEEKDAY(Tabela1[[#This Row],[Dzień]])&lt;=6,WEEKDAY(Tabela1[[#This Row],[Dzień]])&gt;=2),ROUNDDOWN(Tabela1[[#This Row],[Popyt]]*Tabela1[[#This Row],[Liczba Rowerów]],0)*30,0)</f>
        <v>0</v>
      </c>
      <c r="H191" s="7">
        <f>IF(WEEKDAY(Tabela1[[#This Row],[Dzień]])=1,Tabela1[[#This Row],[Liczba Rowerów]]*15,0)</f>
        <v>150</v>
      </c>
      <c r="I191" s="7">
        <f>Tabela1[[#This Row],[Przychód]]-Tabela1[[#This Row],[Koszt Serwisu]]</f>
        <v>-150</v>
      </c>
      <c r="J191" s="7">
        <f>J190+Tabela1[[#This Row],[Przychód]]</f>
        <v>16770</v>
      </c>
      <c r="K191" s="7">
        <f>K190+Tabela1[[#This Row],[Koszt Serwisu]]</f>
        <v>12200</v>
      </c>
      <c r="L191" s="7">
        <f>Tabela1[[#This Row],[Łączny przychód]]-Tabela1[[#This Row],[Łączny Koszt]]</f>
        <v>4570</v>
      </c>
      <c r="M191" s="7">
        <f>IF(AND(WEEKDAY(Tabela1[[#This Row],[Dzień]])&lt;=6,WEEKDAY(Tabela1[[#This Row],[Dzień]])&gt;=2),ROUNDDOWN(Tabela1[[#This Row],[Popyt]]*Tabela1[[#This Row],[Liczba Rowerów]],0)*E$734,0)</f>
        <v>0</v>
      </c>
      <c r="N191" s="7">
        <f>Tabela1[[#This Row],[Testowany przychód]]-Tabela1[[#This Row],[Koszt Serwisu]]</f>
        <v>-150</v>
      </c>
      <c r="O191" s="4">
        <f>IF(P190 &lt;&gt; 0, O190 + 3, O190)</f>
        <v>13</v>
      </c>
      <c r="P191" s="4">
        <f>IF(AND(C191 &lt;&gt; C192,L190&gt;=2400),2400,0)</f>
        <v>0</v>
      </c>
      <c r="Q191" s="7">
        <f>IF(AND(WEEKDAY(Tabela1[[#This Row],[Dzień]])&lt;=6,WEEKDAY(Tabela1[[#This Row],[Dzień]])&gt;=2),ROUNDDOWN(Tabela1[[#This Row],[Popyt]]*Tabela1[[#This Row],[Nowa liczba rowerów]],0)*30,0)</f>
        <v>0</v>
      </c>
      <c r="R191" s="7">
        <f>IF(WEEKDAY(Tabela1[[#This Row],[Dzień]])=1,Tabela1[[#This Row],[Nowa liczba rowerów]]*15,0) + Tabela1[[#This Row],[Koszt kupionych rowerów]]</f>
        <v>195</v>
      </c>
      <c r="S191"/>
    </row>
    <row r="192" spans="1:19" x14ac:dyDescent="0.25">
      <c r="A192" s="1">
        <v>45117</v>
      </c>
      <c r="B192" s="1" t="s">
        <v>4</v>
      </c>
      <c r="C192" s="4" t="str">
        <f>VLOOKUP(MONTH(Tabela1[[#This Row],[Dzień]]),Tabela3[],2,TRUE)</f>
        <v>Lipiec</v>
      </c>
      <c r="D192" s="4">
        <f>YEAR(Tabela1[[#This Row],[Dzień]])</f>
        <v>2023</v>
      </c>
      <c r="E192" s="2">
        <f>VLOOKUP(Tabela1[[#This Row],[Pora roku]],TabelaPopyt[],2,FALSE)</f>
        <v>0.9</v>
      </c>
      <c r="F192" s="3">
        <v>10</v>
      </c>
      <c r="G192" s="7">
        <f>IF(AND(WEEKDAY(Tabela1[[#This Row],[Dzień]])&lt;=6,WEEKDAY(Tabela1[[#This Row],[Dzień]])&gt;=2),ROUNDDOWN(Tabela1[[#This Row],[Popyt]]*Tabela1[[#This Row],[Liczba Rowerów]],0)*30,0)</f>
        <v>270</v>
      </c>
      <c r="H192" s="7">
        <f>IF(WEEKDAY(Tabela1[[#This Row],[Dzień]])=1,Tabela1[[#This Row],[Liczba Rowerów]]*15,0)</f>
        <v>0</v>
      </c>
      <c r="I192" s="7">
        <f>Tabela1[[#This Row],[Przychód]]-Tabela1[[#This Row],[Koszt Serwisu]]</f>
        <v>270</v>
      </c>
      <c r="J192" s="7">
        <f>J191+Tabela1[[#This Row],[Przychód]]</f>
        <v>17040</v>
      </c>
      <c r="K192" s="7">
        <f>K191+Tabela1[[#This Row],[Koszt Serwisu]]</f>
        <v>12200</v>
      </c>
      <c r="L192" s="7">
        <f>Tabela1[[#This Row],[Łączny przychód]]-Tabela1[[#This Row],[Łączny Koszt]]</f>
        <v>4840</v>
      </c>
      <c r="M192" s="7">
        <f>IF(AND(WEEKDAY(Tabela1[[#This Row],[Dzień]])&lt;=6,WEEKDAY(Tabela1[[#This Row],[Dzień]])&gt;=2),ROUNDDOWN(Tabela1[[#This Row],[Popyt]]*Tabela1[[#This Row],[Liczba Rowerów]],0)*E$734,0)</f>
        <v>594</v>
      </c>
      <c r="N192" s="7">
        <f>Tabela1[[#This Row],[Testowany przychód]]-Tabela1[[#This Row],[Koszt Serwisu]]</f>
        <v>594</v>
      </c>
      <c r="O192" s="4">
        <f>IF(P191 &lt;&gt; 0, O191 + 3, O191)</f>
        <v>13</v>
      </c>
      <c r="P192" s="4">
        <f>IF(AND(C192 &lt;&gt; C193,L191&gt;=2400),2400,0)</f>
        <v>0</v>
      </c>
      <c r="Q192" s="7">
        <f>IF(AND(WEEKDAY(Tabela1[[#This Row],[Dzień]])&lt;=6,WEEKDAY(Tabela1[[#This Row],[Dzień]])&gt;=2),ROUNDDOWN(Tabela1[[#This Row],[Popyt]]*Tabela1[[#This Row],[Nowa liczba rowerów]],0)*30,0)</f>
        <v>330</v>
      </c>
      <c r="R192" s="7">
        <f>IF(WEEKDAY(Tabela1[[#This Row],[Dzień]])=1,Tabela1[[#This Row],[Nowa liczba rowerów]]*15,0) + Tabela1[[#This Row],[Koszt kupionych rowerów]]</f>
        <v>0</v>
      </c>
      <c r="S192"/>
    </row>
    <row r="193" spans="1:19" x14ac:dyDescent="0.25">
      <c r="A193" s="1">
        <v>45118</v>
      </c>
      <c r="B193" s="1" t="s">
        <v>4</v>
      </c>
      <c r="C193" s="4" t="str">
        <f>VLOOKUP(MONTH(Tabela1[[#This Row],[Dzień]]),Tabela3[],2,TRUE)</f>
        <v>Lipiec</v>
      </c>
      <c r="D193" s="4">
        <f>YEAR(Tabela1[[#This Row],[Dzień]])</f>
        <v>2023</v>
      </c>
      <c r="E193" s="2">
        <f>VLOOKUP(Tabela1[[#This Row],[Pora roku]],TabelaPopyt[],2,FALSE)</f>
        <v>0.9</v>
      </c>
      <c r="F193" s="3">
        <v>10</v>
      </c>
      <c r="G193" s="7">
        <f>IF(AND(WEEKDAY(Tabela1[[#This Row],[Dzień]])&lt;=6,WEEKDAY(Tabela1[[#This Row],[Dzień]])&gt;=2),ROUNDDOWN(Tabela1[[#This Row],[Popyt]]*Tabela1[[#This Row],[Liczba Rowerów]],0)*30,0)</f>
        <v>270</v>
      </c>
      <c r="H193" s="7">
        <f>IF(WEEKDAY(Tabela1[[#This Row],[Dzień]])=1,Tabela1[[#This Row],[Liczba Rowerów]]*15,0)</f>
        <v>0</v>
      </c>
      <c r="I193" s="7">
        <f>Tabela1[[#This Row],[Przychód]]-Tabela1[[#This Row],[Koszt Serwisu]]</f>
        <v>270</v>
      </c>
      <c r="J193" s="7">
        <f>J192+Tabela1[[#This Row],[Przychód]]</f>
        <v>17310</v>
      </c>
      <c r="K193" s="7">
        <f>K192+Tabela1[[#This Row],[Koszt Serwisu]]</f>
        <v>12200</v>
      </c>
      <c r="L193" s="7">
        <f>Tabela1[[#This Row],[Łączny przychód]]-Tabela1[[#This Row],[Łączny Koszt]]</f>
        <v>5110</v>
      </c>
      <c r="M193" s="7">
        <f>IF(AND(WEEKDAY(Tabela1[[#This Row],[Dzień]])&lt;=6,WEEKDAY(Tabela1[[#This Row],[Dzień]])&gt;=2),ROUNDDOWN(Tabela1[[#This Row],[Popyt]]*Tabela1[[#This Row],[Liczba Rowerów]],0)*E$734,0)</f>
        <v>594</v>
      </c>
      <c r="N193" s="7">
        <f>Tabela1[[#This Row],[Testowany przychód]]-Tabela1[[#This Row],[Koszt Serwisu]]</f>
        <v>594</v>
      </c>
      <c r="O193" s="4">
        <f>IF(P192 &lt;&gt; 0, O192 + 3, O192)</f>
        <v>13</v>
      </c>
      <c r="P193" s="4">
        <f>IF(AND(C193 &lt;&gt; C194,L192&gt;=2400),2400,0)</f>
        <v>0</v>
      </c>
      <c r="Q193" s="7">
        <f>IF(AND(WEEKDAY(Tabela1[[#This Row],[Dzień]])&lt;=6,WEEKDAY(Tabela1[[#This Row],[Dzień]])&gt;=2),ROUNDDOWN(Tabela1[[#This Row],[Popyt]]*Tabela1[[#This Row],[Nowa liczba rowerów]],0)*30,0)</f>
        <v>330</v>
      </c>
      <c r="R193" s="7">
        <f>IF(WEEKDAY(Tabela1[[#This Row],[Dzień]])=1,Tabela1[[#This Row],[Nowa liczba rowerów]]*15,0) + Tabela1[[#This Row],[Koszt kupionych rowerów]]</f>
        <v>0</v>
      </c>
      <c r="S193"/>
    </row>
    <row r="194" spans="1:19" x14ac:dyDescent="0.25">
      <c r="A194" s="1">
        <v>45119</v>
      </c>
      <c r="B194" s="1" t="s">
        <v>4</v>
      </c>
      <c r="C194" s="4" t="str">
        <f>VLOOKUP(MONTH(Tabela1[[#This Row],[Dzień]]),Tabela3[],2,TRUE)</f>
        <v>Lipiec</v>
      </c>
      <c r="D194" s="4">
        <f>YEAR(Tabela1[[#This Row],[Dzień]])</f>
        <v>2023</v>
      </c>
      <c r="E194" s="2">
        <f>VLOOKUP(Tabela1[[#This Row],[Pora roku]],TabelaPopyt[],2,FALSE)</f>
        <v>0.9</v>
      </c>
      <c r="F194" s="3">
        <v>10</v>
      </c>
      <c r="G194" s="7">
        <f>IF(AND(WEEKDAY(Tabela1[[#This Row],[Dzień]])&lt;=6,WEEKDAY(Tabela1[[#This Row],[Dzień]])&gt;=2),ROUNDDOWN(Tabela1[[#This Row],[Popyt]]*Tabela1[[#This Row],[Liczba Rowerów]],0)*30,0)</f>
        <v>270</v>
      </c>
      <c r="H194" s="7">
        <f>IF(WEEKDAY(Tabela1[[#This Row],[Dzień]])=1,Tabela1[[#This Row],[Liczba Rowerów]]*15,0)</f>
        <v>0</v>
      </c>
      <c r="I194" s="7">
        <f>Tabela1[[#This Row],[Przychód]]-Tabela1[[#This Row],[Koszt Serwisu]]</f>
        <v>270</v>
      </c>
      <c r="J194" s="7">
        <f>J193+Tabela1[[#This Row],[Przychód]]</f>
        <v>17580</v>
      </c>
      <c r="K194" s="7">
        <f>K193+Tabela1[[#This Row],[Koszt Serwisu]]</f>
        <v>12200</v>
      </c>
      <c r="L194" s="7">
        <f>Tabela1[[#This Row],[Łączny przychód]]-Tabela1[[#This Row],[Łączny Koszt]]</f>
        <v>5380</v>
      </c>
      <c r="M194" s="7">
        <f>IF(AND(WEEKDAY(Tabela1[[#This Row],[Dzień]])&lt;=6,WEEKDAY(Tabela1[[#This Row],[Dzień]])&gt;=2),ROUNDDOWN(Tabela1[[#This Row],[Popyt]]*Tabela1[[#This Row],[Liczba Rowerów]],0)*E$734,0)</f>
        <v>594</v>
      </c>
      <c r="N194" s="7">
        <f>Tabela1[[#This Row],[Testowany przychód]]-Tabela1[[#This Row],[Koszt Serwisu]]</f>
        <v>594</v>
      </c>
      <c r="O194" s="4">
        <f>IF(P193 &lt;&gt; 0, O193 + 3, O193)</f>
        <v>13</v>
      </c>
      <c r="P194" s="4">
        <f>IF(AND(C194 &lt;&gt; C195,L193&gt;=2400),2400,0)</f>
        <v>0</v>
      </c>
      <c r="Q194" s="7">
        <f>IF(AND(WEEKDAY(Tabela1[[#This Row],[Dzień]])&lt;=6,WEEKDAY(Tabela1[[#This Row],[Dzień]])&gt;=2),ROUNDDOWN(Tabela1[[#This Row],[Popyt]]*Tabela1[[#This Row],[Nowa liczba rowerów]],0)*30,0)</f>
        <v>330</v>
      </c>
      <c r="R194" s="7">
        <f>IF(WEEKDAY(Tabela1[[#This Row],[Dzień]])=1,Tabela1[[#This Row],[Nowa liczba rowerów]]*15,0) + Tabela1[[#This Row],[Koszt kupionych rowerów]]</f>
        <v>0</v>
      </c>
      <c r="S194"/>
    </row>
    <row r="195" spans="1:19" x14ac:dyDescent="0.25">
      <c r="A195" s="1">
        <v>45120</v>
      </c>
      <c r="B195" s="1" t="s">
        <v>4</v>
      </c>
      <c r="C195" s="4" t="str">
        <f>VLOOKUP(MONTH(Tabela1[[#This Row],[Dzień]]),Tabela3[],2,TRUE)</f>
        <v>Lipiec</v>
      </c>
      <c r="D195" s="4">
        <f>YEAR(Tabela1[[#This Row],[Dzień]])</f>
        <v>2023</v>
      </c>
      <c r="E195" s="2">
        <f>VLOOKUP(Tabela1[[#This Row],[Pora roku]],TabelaPopyt[],2,FALSE)</f>
        <v>0.9</v>
      </c>
      <c r="F195" s="3">
        <v>10</v>
      </c>
      <c r="G195" s="7">
        <f>IF(AND(WEEKDAY(Tabela1[[#This Row],[Dzień]])&lt;=6,WEEKDAY(Tabela1[[#This Row],[Dzień]])&gt;=2),ROUNDDOWN(Tabela1[[#This Row],[Popyt]]*Tabela1[[#This Row],[Liczba Rowerów]],0)*30,0)</f>
        <v>270</v>
      </c>
      <c r="H195" s="7">
        <f>IF(WEEKDAY(Tabela1[[#This Row],[Dzień]])=1,Tabela1[[#This Row],[Liczba Rowerów]]*15,0)</f>
        <v>0</v>
      </c>
      <c r="I195" s="7">
        <f>Tabela1[[#This Row],[Przychód]]-Tabela1[[#This Row],[Koszt Serwisu]]</f>
        <v>270</v>
      </c>
      <c r="J195" s="7">
        <f>J194+Tabela1[[#This Row],[Przychód]]</f>
        <v>17850</v>
      </c>
      <c r="K195" s="7">
        <f>K194+Tabela1[[#This Row],[Koszt Serwisu]]</f>
        <v>12200</v>
      </c>
      <c r="L195" s="7">
        <f>Tabela1[[#This Row],[Łączny przychód]]-Tabela1[[#This Row],[Łączny Koszt]]</f>
        <v>5650</v>
      </c>
      <c r="M195" s="7">
        <f>IF(AND(WEEKDAY(Tabela1[[#This Row],[Dzień]])&lt;=6,WEEKDAY(Tabela1[[#This Row],[Dzień]])&gt;=2),ROUNDDOWN(Tabela1[[#This Row],[Popyt]]*Tabela1[[#This Row],[Liczba Rowerów]],0)*E$734,0)</f>
        <v>594</v>
      </c>
      <c r="N195" s="7">
        <f>Tabela1[[#This Row],[Testowany przychód]]-Tabela1[[#This Row],[Koszt Serwisu]]</f>
        <v>594</v>
      </c>
      <c r="O195" s="4">
        <f>IF(P194 &lt;&gt; 0, O194 + 3, O194)</f>
        <v>13</v>
      </c>
      <c r="P195" s="4">
        <f>IF(AND(C195 &lt;&gt; C196,L194&gt;=2400),2400,0)</f>
        <v>0</v>
      </c>
      <c r="Q195" s="7">
        <f>IF(AND(WEEKDAY(Tabela1[[#This Row],[Dzień]])&lt;=6,WEEKDAY(Tabela1[[#This Row],[Dzień]])&gt;=2),ROUNDDOWN(Tabela1[[#This Row],[Popyt]]*Tabela1[[#This Row],[Nowa liczba rowerów]],0)*30,0)</f>
        <v>330</v>
      </c>
      <c r="R195" s="7">
        <f>IF(WEEKDAY(Tabela1[[#This Row],[Dzień]])=1,Tabela1[[#This Row],[Nowa liczba rowerów]]*15,0) + Tabela1[[#This Row],[Koszt kupionych rowerów]]</f>
        <v>0</v>
      </c>
      <c r="S195"/>
    </row>
    <row r="196" spans="1:19" x14ac:dyDescent="0.25">
      <c r="A196" s="1">
        <v>45121</v>
      </c>
      <c r="B196" s="1" t="s">
        <v>4</v>
      </c>
      <c r="C196" s="4" t="str">
        <f>VLOOKUP(MONTH(Tabela1[[#This Row],[Dzień]]),Tabela3[],2,TRUE)</f>
        <v>Lipiec</v>
      </c>
      <c r="D196" s="4">
        <f>YEAR(Tabela1[[#This Row],[Dzień]])</f>
        <v>2023</v>
      </c>
      <c r="E196" s="2">
        <f>VLOOKUP(Tabela1[[#This Row],[Pora roku]],TabelaPopyt[],2,FALSE)</f>
        <v>0.9</v>
      </c>
      <c r="F196" s="3">
        <v>10</v>
      </c>
      <c r="G196" s="7">
        <f>IF(AND(WEEKDAY(Tabela1[[#This Row],[Dzień]])&lt;=6,WEEKDAY(Tabela1[[#This Row],[Dzień]])&gt;=2),ROUNDDOWN(Tabela1[[#This Row],[Popyt]]*Tabela1[[#This Row],[Liczba Rowerów]],0)*30,0)</f>
        <v>270</v>
      </c>
      <c r="H196" s="7">
        <f>IF(WEEKDAY(Tabela1[[#This Row],[Dzień]])=1,Tabela1[[#This Row],[Liczba Rowerów]]*15,0)</f>
        <v>0</v>
      </c>
      <c r="I196" s="7">
        <f>Tabela1[[#This Row],[Przychód]]-Tabela1[[#This Row],[Koszt Serwisu]]</f>
        <v>270</v>
      </c>
      <c r="J196" s="7">
        <f>J195+Tabela1[[#This Row],[Przychód]]</f>
        <v>18120</v>
      </c>
      <c r="K196" s="7">
        <f>K195+Tabela1[[#This Row],[Koszt Serwisu]]</f>
        <v>12200</v>
      </c>
      <c r="L196" s="7">
        <f>Tabela1[[#This Row],[Łączny przychód]]-Tabela1[[#This Row],[Łączny Koszt]]</f>
        <v>5920</v>
      </c>
      <c r="M196" s="7">
        <f>IF(AND(WEEKDAY(Tabela1[[#This Row],[Dzień]])&lt;=6,WEEKDAY(Tabela1[[#This Row],[Dzień]])&gt;=2),ROUNDDOWN(Tabela1[[#This Row],[Popyt]]*Tabela1[[#This Row],[Liczba Rowerów]],0)*E$734,0)</f>
        <v>594</v>
      </c>
      <c r="N196" s="7">
        <f>Tabela1[[#This Row],[Testowany przychód]]-Tabela1[[#This Row],[Koszt Serwisu]]</f>
        <v>594</v>
      </c>
      <c r="O196" s="4">
        <f>IF(P195 &lt;&gt; 0, O195 + 3, O195)</f>
        <v>13</v>
      </c>
      <c r="P196" s="4">
        <f>IF(AND(C196 &lt;&gt; C197,L195&gt;=2400),2400,0)</f>
        <v>0</v>
      </c>
      <c r="Q196" s="7">
        <f>IF(AND(WEEKDAY(Tabela1[[#This Row],[Dzień]])&lt;=6,WEEKDAY(Tabela1[[#This Row],[Dzień]])&gt;=2),ROUNDDOWN(Tabela1[[#This Row],[Popyt]]*Tabela1[[#This Row],[Nowa liczba rowerów]],0)*30,0)</f>
        <v>330</v>
      </c>
      <c r="R196" s="7">
        <f>IF(WEEKDAY(Tabela1[[#This Row],[Dzień]])=1,Tabela1[[#This Row],[Nowa liczba rowerów]]*15,0) + Tabela1[[#This Row],[Koszt kupionych rowerów]]</f>
        <v>0</v>
      </c>
      <c r="S196"/>
    </row>
    <row r="197" spans="1:19" x14ac:dyDescent="0.25">
      <c r="A197" s="1">
        <v>45122</v>
      </c>
      <c r="B197" s="1" t="s">
        <v>4</v>
      </c>
      <c r="C197" s="4" t="str">
        <f>VLOOKUP(MONTH(Tabela1[[#This Row],[Dzień]]),Tabela3[],2,TRUE)</f>
        <v>Lipiec</v>
      </c>
      <c r="D197" s="4">
        <f>YEAR(Tabela1[[#This Row],[Dzień]])</f>
        <v>2023</v>
      </c>
      <c r="E197" s="2">
        <f>VLOOKUP(Tabela1[[#This Row],[Pora roku]],TabelaPopyt[],2,FALSE)</f>
        <v>0.9</v>
      </c>
      <c r="F197" s="3">
        <v>10</v>
      </c>
      <c r="G197" s="7">
        <f>IF(AND(WEEKDAY(Tabela1[[#This Row],[Dzień]])&lt;=6,WEEKDAY(Tabela1[[#This Row],[Dzień]])&gt;=2),ROUNDDOWN(Tabela1[[#This Row],[Popyt]]*Tabela1[[#This Row],[Liczba Rowerów]],0)*30,0)</f>
        <v>0</v>
      </c>
      <c r="H197" s="7">
        <f>IF(WEEKDAY(Tabela1[[#This Row],[Dzień]])=1,Tabela1[[#This Row],[Liczba Rowerów]]*15,0)</f>
        <v>0</v>
      </c>
      <c r="I197" s="7">
        <f>Tabela1[[#This Row],[Przychód]]-Tabela1[[#This Row],[Koszt Serwisu]]</f>
        <v>0</v>
      </c>
      <c r="J197" s="7">
        <f>J196+Tabela1[[#This Row],[Przychód]]</f>
        <v>18120</v>
      </c>
      <c r="K197" s="7">
        <f>K196+Tabela1[[#This Row],[Koszt Serwisu]]</f>
        <v>12200</v>
      </c>
      <c r="L197" s="7">
        <f>Tabela1[[#This Row],[Łączny przychód]]-Tabela1[[#This Row],[Łączny Koszt]]</f>
        <v>5920</v>
      </c>
      <c r="M197" s="7">
        <f>IF(AND(WEEKDAY(Tabela1[[#This Row],[Dzień]])&lt;=6,WEEKDAY(Tabela1[[#This Row],[Dzień]])&gt;=2),ROUNDDOWN(Tabela1[[#This Row],[Popyt]]*Tabela1[[#This Row],[Liczba Rowerów]],0)*E$734,0)</f>
        <v>0</v>
      </c>
      <c r="N197" s="7">
        <f>Tabela1[[#This Row],[Testowany przychód]]-Tabela1[[#This Row],[Koszt Serwisu]]</f>
        <v>0</v>
      </c>
      <c r="O197" s="4">
        <f>IF(P196 &lt;&gt; 0, O196 + 3, O196)</f>
        <v>13</v>
      </c>
      <c r="P197" s="4">
        <f>IF(AND(C197 &lt;&gt; C198,L196&gt;=2400),2400,0)</f>
        <v>0</v>
      </c>
      <c r="Q197" s="7">
        <f>IF(AND(WEEKDAY(Tabela1[[#This Row],[Dzień]])&lt;=6,WEEKDAY(Tabela1[[#This Row],[Dzień]])&gt;=2),ROUNDDOWN(Tabela1[[#This Row],[Popyt]]*Tabela1[[#This Row],[Nowa liczba rowerów]],0)*30,0)</f>
        <v>0</v>
      </c>
      <c r="R197" s="7">
        <f>IF(WEEKDAY(Tabela1[[#This Row],[Dzień]])=1,Tabela1[[#This Row],[Nowa liczba rowerów]]*15,0) + Tabela1[[#This Row],[Koszt kupionych rowerów]]</f>
        <v>0</v>
      </c>
      <c r="S197"/>
    </row>
    <row r="198" spans="1:19" x14ac:dyDescent="0.25">
      <c r="A198" s="1">
        <v>45123</v>
      </c>
      <c r="B198" s="1" t="s">
        <v>4</v>
      </c>
      <c r="C198" s="4" t="str">
        <f>VLOOKUP(MONTH(Tabela1[[#This Row],[Dzień]]),Tabela3[],2,TRUE)</f>
        <v>Lipiec</v>
      </c>
      <c r="D198" s="4">
        <f>YEAR(Tabela1[[#This Row],[Dzień]])</f>
        <v>2023</v>
      </c>
      <c r="E198" s="2">
        <f>VLOOKUP(Tabela1[[#This Row],[Pora roku]],TabelaPopyt[],2,FALSE)</f>
        <v>0.9</v>
      </c>
      <c r="F198" s="3">
        <v>10</v>
      </c>
      <c r="G198" s="7">
        <f>IF(AND(WEEKDAY(Tabela1[[#This Row],[Dzień]])&lt;=6,WEEKDAY(Tabela1[[#This Row],[Dzień]])&gt;=2),ROUNDDOWN(Tabela1[[#This Row],[Popyt]]*Tabela1[[#This Row],[Liczba Rowerów]],0)*30,0)</f>
        <v>0</v>
      </c>
      <c r="H198" s="7">
        <f>IF(WEEKDAY(Tabela1[[#This Row],[Dzień]])=1,Tabela1[[#This Row],[Liczba Rowerów]]*15,0)</f>
        <v>150</v>
      </c>
      <c r="I198" s="7">
        <f>Tabela1[[#This Row],[Przychód]]-Tabela1[[#This Row],[Koszt Serwisu]]</f>
        <v>-150</v>
      </c>
      <c r="J198" s="7">
        <f>J197+Tabela1[[#This Row],[Przychód]]</f>
        <v>18120</v>
      </c>
      <c r="K198" s="7">
        <f>K197+Tabela1[[#This Row],[Koszt Serwisu]]</f>
        <v>12350</v>
      </c>
      <c r="L198" s="7">
        <f>Tabela1[[#This Row],[Łączny przychód]]-Tabela1[[#This Row],[Łączny Koszt]]</f>
        <v>5770</v>
      </c>
      <c r="M198" s="7">
        <f>IF(AND(WEEKDAY(Tabela1[[#This Row],[Dzień]])&lt;=6,WEEKDAY(Tabela1[[#This Row],[Dzień]])&gt;=2),ROUNDDOWN(Tabela1[[#This Row],[Popyt]]*Tabela1[[#This Row],[Liczba Rowerów]],0)*E$734,0)</f>
        <v>0</v>
      </c>
      <c r="N198" s="7">
        <f>Tabela1[[#This Row],[Testowany przychód]]-Tabela1[[#This Row],[Koszt Serwisu]]</f>
        <v>-150</v>
      </c>
      <c r="O198" s="4">
        <f>IF(P197 &lt;&gt; 0, O197 + 3, O197)</f>
        <v>13</v>
      </c>
      <c r="P198" s="4">
        <f>IF(AND(C198 &lt;&gt; C199,L197&gt;=2400),2400,0)</f>
        <v>0</v>
      </c>
      <c r="Q198" s="7">
        <f>IF(AND(WEEKDAY(Tabela1[[#This Row],[Dzień]])&lt;=6,WEEKDAY(Tabela1[[#This Row],[Dzień]])&gt;=2),ROUNDDOWN(Tabela1[[#This Row],[Popyt]]*Tabela1[[#This Row],[Nowa liczba rowerów]],0)*30,0)</f>
        <v>0</v>
      </c>
      <c r="R198" s="7">
        <f>IF(WEEKDAY(Tabela1[[#This Row],[Dzień]])=1,Tabela1[[#This Row],[Nowa liczba rowerów]]*15,0) + Tabela1[[#This Row],[Koszt kupionych rowerów]]</f>
        <v>195</v>
      </c>
      <c r="S198"/>
    </row>
    <row r="199" spans="1:19" x14ac:dyDescent="0.25">
      <c r="A199" s="1">
        <v>45124</v>
      </c>
      <c r="B199" s="1" t="s">
        <v>4</v>
      </c>
      <c r="C199" s="4" t="str">
        <f>VLOOKUP(MONTH(Tabela1[[#This Row],[Dzień]]),Tabela3[],2,TRUE)</f>
        <v>Lipiec</v>
      </c>
      <c r="D199" s="4">
        <f>YEAR(Tabela1[[#This Row],[Dzień]])</f>
        <v>2023</v>
      </c>
      <c r="E199" s="2">
        <f>VLOOKUP(Tabela1[[#This Row],[Pora roku]],TabelaPopyt[],2,FALSE)</f>
        <v>0.9</v>
      </c>
      <c r="F199" s="3">
        <v>10</v>
      </c>
      <c r="G199" s="7">
        <f>IF(AND(WEEKDAY(Tabela1[[#This Row],[Dzień]])&lt;=6,WEEKDAY(Tabela1[[#This Row],[Dzień]])&gt;=2),ROUNDDOWN(Tabela1[[#This Row],[Popyt]]*Tabela1[[#This Row],[Liczba Rowerów]],0)*30,0)</f>
        <v>270</v>
      </c>
      <c r="H199" s="7">
        <f>IF(WEEKDAY(Tabela1[[#This Row],[Dzień]])=1,Tabela1[[#This Row],[Liczba Rowerów]]*15,0)</f>
        <v>0</v>
      </c>
      <c r="I199" s="7">
        <f>Tabela1[[#This Row],[Przychód]]-Tabela1[[#This Row],[Koszt Serwisu]]</f>
        <v>270</v>
      </c>
      <c r="J199" s="7">
        <f>J198+Tabela1[[#This Row],[Przychód]]</f>
        <v>18390</v>
      </c>
      <c r="K199" s="7">
        <f>K198+Tabela1[[#This Row],[Koszt Serwisu]]</f>
        <v>12350</v>
      </c>
      <c r="L199" s="7">
        <f>Tabela1[[#This Row],[Łączny przychód]]-Tabela1[[#This Row],[Łączny Koszt]]</f>
        <v>6040</v>
      </c>
      <c r="M199" s="7">
        <f>IF(AND(WEEKDAY(Tabela1[[#This Row],[Dzień]])&lt;=6,WEEKDAY(Tabela1[[#This Row],[Dzień]])&gt;=2),ROUNDDOWN(Tabela1[[#This Row],[Popyt]]*Tabela1[[#This Row],[Liczba Rowerów]],0)*E$734,0)</f>
        <v>594</v>
      </c>
      <c r="N199" s="7">
        <f>Tabela1[[#This Row],[Testowany przychód]]-Tabela1[[#This Row],[Koszt Serwisu]]</f>
        <v>594</v>
      </c>
      <c r="O199" s="4">
        <f>IF(P198 &lt;&gt; 0, O198 + 3, O198)</f>
        <v>13</v>
      </c>
      <c r="P199" s="4">
        <f>IF(AND(C199 &lt;&gt; C200,L198&gt;=2400),2400,0)</f>
        <v>0</v>
      </c>
      <c r="Q199" s="7">
        <f>IF(AND(WEEKDAY(Tabela1[[#This Row],[Dzień]])&lt;=6,WEEKDAY(Tabela1[[#This Row],[Dzień]])&gt;=2),ROUNDDOWN(Tabela1[[#This Row],[Popyt]]*Tabela1[[#This Row],[Nowa liczba rowerów]],0)*30,0)</f>
        <v>330</v>
      </c>
      <c r="R199" s="7">
        <f>IF(WEEKDAY(Tabela1[[#This Row],[Dzień]])=1,Tabela1[[#This Row],[Nowa liczba rowerów]]*15,0) + Tabela1[[#This Row],[Koszt kupionych rowerów]]</f>
        <v>0</v>
      </c>
      <c r="S199"/>
    </row>
    <row r="200" spans="1:19" x14ac:dyDescent="0.25">
      <c r="A200" s="1">
        <v>45125</v>
      </c>
      <c r="B200" s="1" t="s">
        <v>4</v>
      </c>
      <c r="C200" s="4" t="str">
        <f>VLOOKUP(MONTH(Tabela1[[#This Row],[Dzień]]),Tabela3[],2,TRUE)</f>
        <v>Lipiec</v>
      </c>
      <c r="D200" s="4">
        <f>YEAR(Tabela1[[#This Row],[Dzień]])</f>
        <v>2023</v>
      </c>
      <c r="E200" s="2">
        <f>VLOOKUP(Tabela1[[#This Row],[Pora roku]],TabelaPopyt[],2,FALSE)</f>
        <v>0.9</v>
      </c>
      <c r="F200" s="3">
        <v>10</v>
      </c>
      <c r="G200" s="7">
        <f>IF(AND(WEEKDAY(Tabela1[[#This Row],[Dzień]])&lt;=6,WEEKDAY(Tabela1[[#This Row],[Dzień]])&gt;=2),ROUNDDOWN(Tabela1[[#This Row],[Popyt]]*Tabela1[[#This Row],[Liczba Rowerów]],0)*30,0)</f>
        <v>270</v>
      </c>
      <c r="H200" s="7">
        <f>IF(WEEKDAY(Tabela1[[#This Row],[Dzień]])=1,Tabela1[[#This Row],[Liczba Rowerów]]*15,0)</f>
        <v>0</v>
      </c>
      <c r="I200" s="7">
        <f>Tabela1[[#This Row],[Przychód]]-Tabela1[[#This Row],[Koszt Serwisu]]</f>
        <v>270</v>
      </c>
      <c r="J200" s="7">
        <f>J199+Tabela1[[#This Row],[Przychód]]</f>
        <v>18660</v>
      </c>
      <c r="K200" s="7">
        <f>K199+Tabela1[[#This Row],[Koszt Serwisu]]</f>
        <v>12350</v>
      </c>
      <c r="L200" s="7">
        <f>Tabela1[[#This Row],[Łączny przychód]]-Tabela1[[#This Row],[Łączny Koszt]]</f>
        <v>6310</v>
      </c>
      <c r="M200" s="7">
        <f>IF(AND(WEEKDAY(Tabela1[[#This Row],[Dzień]])&lt;=6,WEEKDAY(Tabela1[[#This Row],[Dzień]])&gt;=2),ROUNDDOWN(Tabela1[[#This Row],[Popyt]]*Tabela1[[#This Row],[Liczba Rowerów]],0)*E$734,0)</f>
        <v>594</v>
      </c>
      <c r="N200" s="7">
        <f>Tabela1[[#This Row],[Testowany przychód]]-Tabela1[[#This Row],[Koszt Serwisu]]</f>
        <v>594</v>
      </c>
      <c r="O200" s="4">
        <f>IF(P199 &lt;&gt; 0, O199 + 3, O199)</f>
        <v>13</v>
      </c>
      <c r="P200" s="4">
        <f>IF(AND(C200 &lt;&gt; C201,L199&gt;=2400),2400,0)</f>
        <v>0</v>
      </c>
      <c r="Q200" s="7">
        <f>IF(AND(WEEKDAY(Tabela1[[#This Row],[Dzień]])&lt;=6,WEEKDAY(Tabela1[[#This Row],[Dzień]])&gt;=2),ROUNDDOWN(Tabela1[[#This Row],[Popyt]]*Tabela1[[#This Row],[Nowa liczba rowerów]],0)*30,0)</f>
        <v>330</v>
      </c>
      <c r="R200" s="7">
        <f>IF(WEEKDAY(Tabela1[[#This Row],[Dzień]])=1,Tabela1[[#This Row],[Nowa liczba rowerów]]*15,0) + Tabela1[[#This Row],[Koszt kupionych rowerów]]</f>
        <v>0</v>
      </c>
      <c r="S200"/>
    </row>
    <row r="201" spans="1:19" x14ac:dyDescent="0.25">
      <c r="A201" s="1">
        <v>45126</v>
      </c>
      <c r="B201" s="1" t="s">
        <v>4</v>
      </c>
      <c r="C201" s="4" t="str">
        <f>VLOOKUP(MONTH(Tabela1[[#This Row],[Dzień]]),Tabela3[],2,TRUE)</f>
        <v>Lipiec</v>
      </c>
      <c r="D201" s="4">
        <f>YEAR(Tabela1[[#This Row],[Dzień]])</f>
        <v>2023</v>
      </c>
      <c r="E201" s="2">
        <f>VLOOKUP(Tabela1[[#This Row],[Pora roku]],TabelaPopyt[],2,FALSE)</f>
        <v>0.9</v>
      </c>
      <c r="F201" s="3">
        <v>10</v>
      </c>
      <c r="G201" s="7">
        <f>IF(AND(WEEKDAY(Tabela1[[#This Row],[Dzień]])&lt;=6,WEEKDAY(Tabela1[[#This Row],[Dzień]])&gt;=2),ROUNDDOWN(Tabela1[[#This Row],[Popyt]]*Tabela1[[#This Row],[Liczba Rowerów]],0)*30,0)</f>
        <v>270</v>
      </c>
      <c r="H201" s="7">
        <f>IF(WEEKDAY(Tabela1[[#This Row],[Dzień]])=1,Tabela1[[#This Row],[Liczba Rowerów]]*15,0)</f>
        <v>0</v>
      </c>
      <c r="I201" s="7">
        <f>Tabela1[[#This Row],[Przychód]]-Tabela1[[#This Row],[Koszt Serwisu]]</f>
        <v>270</v>
      </c>
      <c r="J201" s="7">
        <f>J200+Tabela1[[#This Row],[Przychód]]</f>
        <v>18930</v>
      </c>
      <c r="K201" s="7">
        <f>K200+Tabela1[[#This Row],[Koszt Serwisu]]</f>
        <v>12350</v>
      </c>
      <c r="L201" s="7">
        <f>Tabela1[[#This Row],[Łączny przychód]]-Tabela1[[#This Row],[Łączny Koszt]]</f>
        <v>6580</v>
      </c>
      <c r="M201" s="7">
        <f>IF(AND(WEEKDAY(Tabela1[[#This Row],[Dzień]])&lt;=6,WEEKDAY(Tabela1[[#This Row],[Dzień]])&gt;=2),ROUNDDOWN(Tabela1[[#This Row],[Popyt]]*Tabela1[[#This Row],[Liczba Rowerów]],0)*E$734,0)</f>
        <v>594</v>
      </c>
      <c r="N201" s="7">
        <f>Tabela1[[#This Row],[Testowany przychód]]-Tabela1[[#This Row],[Koszt Serwisu]]</f>
        <v>594</v>
      </c>
      <c r="O201" s="4">
        <f>IF(P200 &lt;&gt; 0, O200 + 3, O200)</f>
        <v>13</v>
      </c>
      <c r="P201" s="4">
        <f>IF(AND(C201 &lt;&gt; C202,L200&gt;=2400),2400,0)</f>
        <v>0</v>
      </c>
      <c r="Q201" s="7">
        <f>IF(AND(WEEKDAY(Tabela1[[#This Row],[Dzień]])&lt;=6,WEEKDAY(Tabela1[[#This Row],[Dzień]])&gt;=2),ROUNDDOWN(Tabela1[[#This Row],[Popyt]]*Tabela1[[#This Row],[Nowa liczba rowerów]],0)*30,0)</f>
        <v>330</v>
      </c>
      <c r="R201" s="7">
        <f>IF(WEEKDAY(Tabela1[[#This Row],[Dzień]])=1,Tabela1[[#This Row],[Nowa liczba rowerów]]*15,0) + Tabela1[[#This Row],[Koszt kupionych rowerów]]</f>
        <v>0</v>
      </c>
      <c r="S201"/>
    </row>
    <row r="202" spans="1:19" x14ac:dyDescent="0.25">
      <c r="A202" s="1">
        <v>45127</v>
      </c>
      <c r="B202" s="1" t="s">
        <v>4</v>
      </c>
      <c r="C202" s="4" t="str">
        <f>VLOOKUP(MONTH(Tabela1[[#This Row],[Dzień]]),Tabela3[],2,TRUE)</f>
        <v>Lipiec</v>
      </c>
      <c r="D202" s="4">
        <f>YEAR(Tabela1[[#This Row],[Dzień]])</f>
        <v>2023</v>
      </c>
      <c r="E202" s="2">
        <f>VLOOKUP(Tabela1[[#This Row],[Pora roku]],TabelaPopyt[],2,FALSE)</f>
        <v>0.9</v>
      </c>
      <c r="F202" s="3">
        <v>10</v>
      </c>
      <c r="G202" s="7">
        <f>IF(AND(WEEKDAY(Tabela1[[#This Row],[Dzień]])&lt;=6,WEEKDAY(Tabela1[[#This Row],[Dzień]])&gt;=2),ROUNDDOWN(Tabela1[[#This Row],[Popyt]]*Tabela1[[#This Row],[Liczba Rowerów]],0)*30,0)</f>
        <v>270</v>
      </c>
      <c r="H202" s="7">
        <f>IF(WEEKDAY(Tabela1[[#This Row],[Dzień]])=1,Tabela1[[#This Row],[Liczba Rowerów]]*15,0)</f>
        <v>0</v>
      </c>
      <c r="I202" s="7">
        <f>Tabela1[[#This Row],[Przychód]]-Tabela1[[#This Row],[Koszt Serwisu]]</f>
        <v>270</v>
      </c>
      <c r="J202" s="7">
        <f>J201+Tabela1[[#This Row],[Przychód]]</f>
        <v>19200</v>
      </c>
      <c r="K202" s="7">
        <f>K201+Tabela1[[#This Row],[Koszt Serwisu]]</f>
        <v>12350</v>
      </c>
      <c r="L202" s="7">
        <f>Tabela1[[#This Row],[Łączny przychód]]-Tabela1[[#This Row],[Łączny Koszt]]</f>
        <v>6850</v>
      </c>
      <c r="M202" s="7">
        <f>IF(AND(WEEKDAY(Tabela1[[#This Row],[Dzień]])&lt;=6,WEEKDAY(Tabela1[[#This Row],[Dzień]])&gt;=2),ROUNDDOWN(Tabela1[[#This Row],[Popyt]]*Tabela1[[#This Row],[Liczba Rowerów]],0)*E$734,0)</f>
        <v>594</v>
      </c>
      <c r="N202" s="7">
        <f>Tabela1[[#This Row],[Testowany przychód]]-Tabela1[[#This Row],[Koszt Serwisu]]</f>
        <v>594</v>
      </c>
      <c r="O202" s="4">
        <f>IF(P201 &lt;&gt; 0, O201 + 3, O201)</f>
        <v>13</v>
      </c>
      <c r="P202" s="4">
        <f>IF(AND(C202 &lt;&gt; C203,L201&gt;=2400),2400,0)</f>
        <v>0</v>
      </c>
      <c r="Q202" s="7">
        <f>IF(AND(WEEKDAY(Tabela1[[#This Row],[Dzień]])&lt;=6,WEEKDAY(Tabela1[[#This Row],[Dzień]])&gt;=2),ROUNDDOWN(Tabela1[[#This Row],[Popyt]]*Tabela1[[#This Row],[Nowa liczba rowerów]],0)*30,0)</f>
        <v>330</v>
      </c>
      <c r="R202" s="7">
        <f>IF(WEEKDAY(Tabela1[[#This Row],[Dzień]])=1,Tabela1[[#This Row],[Nowa liczba rowerów]]*15,0) + Tabela1[[#This Row],[Koszt kupionych rowerów]]</f>
        <v>0</v>
      </c>
      <c r="S202"/>
    </row>
    <row r="203" spans="1:19" x14ac:dyDescent="0.25">
      <c r="A203" s="1">
        <v>45128</v>
      </c>
      <c r="B203" s="1" t="s">
        <v>4</v>
      </c>
      <c r="C203" s="4" t="str">
        <f>VLOOKUP(MONTH(Tabela1[[#This Row],[Dzień]]),Tabela3[],2,TRUE)</f>
        <v>Lipiec</v>
      </c>
      <c r="D203" s="4">
        <f>YEAR(Tabela1[[#This Row],[Dzień]])</f>
        <v>2023</v>
      </c>
      <c r="E203" s="2">
        <f>VLOOKUP(Tabela1[[#This Row],[Pora roku]],TabelaPopyt[],2,FALSE)</f>
        <v>0.9</v>
      </c>
      <c r="F203" s="3">
        <v>10</v>
      </c>
      <c r="G203" s="7">
        <f>IF(AND(WEEKDAY(Tabela1[[#This Row],[Dzień]])&lt;=6,WEEKDAY(Tabela1[[#This Row],[Dzień]])&gt;=2),ROUNDDOWN(Tabela1[[#This Row],[Popyt]]*Tabela1[[#This Row],[Liczba Rowerów]],0)*30,0)</f>
        <v>270</v>
      </c>
      <c r="H203" s="7">
        <f>IF(WEEKDAY(Tabela1[[#This Row],[Dzień]])=1,Tabela1[[#This Row],[Liczba Rowerów]]*15,0)</f>
        <v>0</v>
      </c>
      <c r="I203" s="7">
        <f>Tabela1[[#This Row],[Przychód]]-Tabela1[[#This Row],[Koszt Serwisu]]</f>
        <v>270</v>
      </c>
      <c r="J203" s="7">
        <f>J202+Tabela1[[#This Row],[Przychód]]</f>
        <v>19470</v>
      </c>
      <c r="K203" s="7">
        <f>K202+Tabela1[[#This Row],[Koszt Serwisu]]</f>
        <v>12350</v>
      </c>
      <c r="L203" s="7">
        <f>Tabela1[[#This Row],[Łączny przychód]]-Tabela1[[#This Row],[Łączny Koszt]]</f>
        <v>7120</v>
      </c>
      <c r="M203" s="7">
        <f>IF(AND(WEEKDAY(Tabela1[[#This Row],[Dzień]])&lt;=6,WEEKDAY(Tabela1[[#This Row],[Dzień]])&gt;=2),ROUNDDOWN(Tabela1[[#This Row],[Popyt]]*Tabela1[[#This Row],[Liczba Rowerów]],0)*E$734,0)</f>
        <v>594</v>
      </c>
      <c r="N203" s="7">
        <f>Tabela1[[#This Row],[Testowany przychód]]-Tabela1[[#This Row],[Koszt Serwisu]]</f>
        <v>594</v>
      </c>
      <c r="O203" s="4">
        <f>IF(P202 &lt;&gt; 0, O202 + 3, O202)</f>
        <v>13</v>
      </c>
      <c r="P203" s="4">
        <f>IF(AND(C203 &lt;&gt; C204,L202&gt;=2400),2400,0)</f>
        <v>0</v>
      </c>
      <c r="Q203" s="7">
        <f>IF(AND(WEEKDAY(Tabela1[[#This Row],[Dzień]])&lt;=6,WEEKDAY(Tabela1[[#This Row],[Dzień]])&gt;=2),ROUNDDOWN(Tabela1[[#This Row],[Popyt]]*Tabela1[[#This Row],[Nowa liczba rowerów]],0)*30,0)</f>
        <v>330</v>
      </c>
      <c r="R203" s="7">
        <f>IF(WEEKDAY(Tabela1[[#This Row],[Dzień]])=1,Tabela1[[#This Row],[Nowa liczba rowerów]]*15,0) + Tabela1[[#This Row],[Koszt kupionych rowerów]]</f>
        <v>0</v>
      </c>
      <c r="S203"/>
    </row>
    <row r="204" spans="1:19" x14ac:dyDescent="0.25">
      <c r="A204" s="1">
        <v>45129</v>
      </c>
      <c r="B204" s="1" t="s">
        <v>4</v>
      </c>
      <c r="C204" s="4" t="str">
        <f>VLOOKUP(MONTH(Tabela1[[#This Row],[Dzień]]),Tabela3[],2,TRUE)</f>
        <v>Lipiec</v>
      </c>
      <c r="D204" s="4">
        <f>YEAR(Tabela1[[#This Row],[Dzień]])</f>
        <v>2023</v>
      </c>
      <c r="E204" s="2">
        <f>VLOOKUP(Tabela1[[#This Row],[Pora roku]],TabelaPopyt[],2,FALSE)</f>
        <v>0.9</v>
      </c>
      <c r="F204" s="3">
        <v>10</v>
      </c>
      <c r="G204" s="7">
        <f>IF(AND(WEEKDAY(Tabela1[[#This Row],[Dzień]])&lt;=6,WEEKDAY(Tabela1[[#This Row],[Dzień]])&gt;=2),ROUNDDOWN(Tabela1[[#This Row],[Popyt]]*Tabela1[[#This Row],[Liczba Rowerów]],0)*30,0)</f>
        <v>0</v>
      </c>
      <c r="H204" s="7">
        <f>IF(WEEKDAY(Tabela1[[#This Row],[Dzień]])=1,Tabela1[[#This Row],[Liczba Rowerów]]*15,0)</f>
        <v>0</v>
      </c>
      <c r="I204" s="7">
        <f>Tabela1[[#This Row],[Przychód]]-Tabela1[[#This Row],[Koszt Serwisu]]</f>
        <v>0</v>
      </c>
      <c r="J204" s="7">
        <f>J203+Tabela1[[#This Row],[Przychód]]</f>
        <v>19470</v>
      </c>
      <c r="K204" s="7">
        <f>K203+Tabela1[[#This Row],[Koszt Serwisu]]</f>
        <v>12350</v>
      </c>
      <c r="L204" s="7">
        <f>Tabela1[[#This Row],[Łączny przychód]]-Tabela1[[#This Row],[Łączny Koszt]]</f>
        <v>7120</v>
      </c>
      <c r="M204" s="7">
        <f>IF(AND(WEEKDAY(Tabela1[[#This Row],[Dzień]])&lt;=6,WEEKDAY(Tabela1[[#This Row],[Dzień]])&gt;=2),ROUNDDOWN(Tabela1[[#This Row],[Popyt]]*Tabela1[[#This Row],[Liczba Rowerów]],0)*E$734,0)</f>
        <v>0</v>
      </c>
      <c r="N204" s="7">
        <f>Tabela1[[#This Row],[Testowany przychód]]-Tabela1[[#This Row],[Koszt Serwisu]]</f>
        <v>0</v>
      </c>
      <c r="O204" s="4">
        <f>IF(P203 &lt;&gt; 0, O203 + 3, O203)</f>
        <v>13</v>
      </c>
      <c r="P204" s="4">
        <f>IF(AND(C204 &lt;&gt; C205,L203&gt;=2400),2400,0)</f>
        <v>0</v>
      </c>
      <c r="Q204" s="7">
        <f>IF(AND(WEEKDAY(Tabela1[[#This Row],[Dzień]])&lt;=6,WEEKDAY(Tabela1[[#This Row],[Dzień]])&gt;=2),ROUNDDOWN(Tabela1[[#This Row],[Popyt]]*Tabela1[[#This Row],[Nowa liczba rowerów]],0)*30,0)</f>
        <v>0</v>
      </c>
      <c r="R204" s="7">
        <f>IF(WEEKDAY(Tabela1[[#This Row],[Dzień]])=1,Tabela1[[#This Row],[Nowa liczba rowerów]]*15,0) + Tabela1[[#This Row],[Koszt kupionych rowerów]]</f>
        <v>0</v>
      </c>
      <c r="S204"/>
    </row>
    <row r="205" spans="1:19" x14ac:dyDescent="0.25">
      <c r="A205" s="1">
        <v>45130</v>
      </c>
      <c r="B205" s="1" t="s">
        <v>4</v>
      </c>
      <c r="C205" s="4" t="str">
        <f>VLOOKUP(MONTH(Tabela1[[#This Row],[Dzień]]),Tabela3[],2,TRUE)</f>
        <v>Lipiec</v>
      </c>
      <c r="D205" s="4">
        <f>YEAR(Tabela1[[#This Row],[Dzień]])</f>
        <v>2023</v>
      </c>
      <c r="E205" s="2">
        <f>VLOOKUP(Tabela1[[#This Row],[Pora roku]],TabelaPopyt[],2,FALSE)</f>
        <v>0.9</v>
      </c>
      <c r="F205" s="3">
        <v>10</v>
      </c>
      <c r="G205" s="7">
        <f>IF(AND(WEEKDAY(Tabela1[[#This Row],[Dzień]])&lt;=6,WEEKDAY(Tabela1[[#This Row],[Dzień]])&gt;=2),ROUNDDOWN(Tabela1[[#This Row],[Popyt]]*Tabela1[[#This Row],[Liczba Rowerów]],0)*30,0)</f>
        <v>0</v>
      </c>
      <c r="H205" s="7">
        <f>IF(WEEKDAY(Tabela1[[#This Row],[Dzień]])=1,Tabela1[[#This Row],[Liczba Rowerów]]*15,0)</f>
        <v>150</v>
      </c>
      <c r="I205" s="7">
        <f>Tabela1[[#This Row],[Przychód]]-Tabela1[[#This Row],[Koszt Serwisu]]</f>
        <v>-150</v>
      </c>
      <c r="J205" s="7">
        <f>J204+Tabela1[[#This Row],[Przychód]]</f>
        <v>19470</v>
      </c>
      <c r="K205" s="7">
        <f>K204+Tabela1[[#This Row],[Koszt Serwisu]]</f>
        <v>12500</v>
      </c>
      <c r="L205" s="7">
        <f>Tabela1[[#This Row],[Łączny przychód]]-Tabela1[[#This Row],[Łączny Koszt]]</f>
        <v>6970</v>
      </c>
      <c r="M205" s="7">
        <f>IF(AND(WEEKDAY(Tabela1[[#This Row],[Dzień]])&lt;=6,WEEKDAY(Tabela1[[#This Row],[Dzień]])&gt;=2),ROUNDDOWN(Tabela1[[#This Row],[Popyt]]*Tabela1[[#This Row],[Liczba Rowerów]],0)*E$734,0)</f>
        <v>0</v>
      </c>
      <c r="N205" s="7">
        <f>Tabela1[[#This Row],[Testowany przychód]]-Tabela1[[#This Row],[Koszt Serwisu]]</f>
        <v>-150</v>
      </c>
      <c r="O205" s="4">
        <f>IF(P204 &lt;&gt; 0, O204 + 3, O204)</f>
        <v>13</v>
      </c>
      <c r="P205" s="4">
        <f>IF(AND(C205 &lt;&gt; C206,L204&gt;=2400),2400,0)</f>
        <v>0</v>
      </c>
      <c r="Q205" s="7">
        <f>IF(AND(WEEKDAY(Tabela1[[#This Row],[Dzień]])&lt;=6,WEEKDAY(Tabela1[[#This Row],[Dzień]])&gt;=2),ROUNDDOWN(Tabela1[[#This Row],[Popyt]]*Tabela1[[#This Row],[Nowa liczba rowerów]],0)*30,0)</f>
        <v>0</v>
      </c>
      <c r="R205" s="7">
        <f>IF(WEEKDAY(Tabela1[[#This Row],[Dzień]])=1,Tabela1[[#This Row],[Nowa liczba rowerów]]*15,0) + Tabela1[[#This Row],[Koszt kupionych rowerów]]</f>
        <v>195</v>
      </c>
      <c r="S205"/>
    </row>
    <row r="206" spans="1:19" x14ac:dyDescent="0.25">
      <c r="A206" s="1">
        <v>45131</v>
      </c>
      <c r="B206" s="1" t="s">
        <v>4</v>
      </c>
      <c r="C206" s="4" t="str">
        <f>VLOOKUP(MONTH(Tabela1[[#This Row],[Dzień]]),Tabela3[],2,TRUE)</f>
        <v>Lipiec</v>
      </c>
      <c r="D206" s="4">
        <f>YEAR(Tabela1[[#This Row],[Dzień]])</f>
        <v>2023</v>
      </c>
      <c r="E206" s="2">
        <f>VLOOKUP(Tabela1[[#This Row],[Pora roku]],TabelaPopyt[],2,FALSE)</f>
        <v>0.9</v>
      </c>
      <c r="F206" s="3">
        <v>10</v>
      </c>
      <c r="G206" s="7">
        <f>IF(AND(WEEKDAY(Tabela1[[#This Row],[Dzień]])&lt;=6,WEEKDAY(Tabela1[[#This Row],[Dzień]])&gt;=2),ROUNDDOWN(Tabela1[[#This Row],[Popyt]]*Tabela1[[#This Row],[Liczba Rowerów]],0)*30,0)</f>
        <v>270</v>
      </c>
      <c r="H206" s="7">
        <f>IF(WEEKDAY(Tabela1[[#This Row],[Dzień]])=1,Tabela1[[#This Row],[Liczba Rowerów]]*15,0)</f>
        <v>0</v>
      </c>
      <c r="I206" s="7">
        <f>Tabela1[[#This Row],[Przychód]]-Tabela1[[#This Row],[Koszt Serwisu]]</f>
        <v>270</v>
      </c>
      <c r="J206" s="7">
        <f>J205+Tabela1[[#This Row],[Przychód]]</f>
        <v>19740</v>
      </c>
      <c r="K206" s="7">
        <f>K205+Tabela1[[#This Row],[Koszt Serwisu]]</f>
        <v>12500</v>
      </c>
      <c r="L206" s="7">
        <f>Tabela1[[#This Row],[Łączny przychód]]-Tabela1[[#This Row],[Łączny Koszt]]</f>
        <v>7240</v>
      </c>
      <c r="M206" s="7">
        <f>IF(AND(WEEKDAY(Tabela1[[#This Row],[Dzień]])&lt;=6,WEEKDAY(Tabela1[[#This Row],[Dzień]])&gt;=2),ROUNDDOWN(Tabela1[[#This Row],[Popyt]]*Tabela1[[#This Row],[Liczba Rowerów]],0)*E$734,0)</f>
        <v>594</v>
      </c>
      <c r="N206" s="7">
        <f>Tabela1[[#This Row],[Testowany przychód]]-Tabela1[[#This Row],[Koszt Serwisu]]</f>
        <v>594</v>
      </c>
      <c r="O206" s="4">
        <f>IF(P205 &lt;&gt; 0, O205 + 3, O205)</f>
        <v>13</v>
      </c>
      <c r="P206" s="4">
        <f>IF(AND(C206 &lt;&gt; C207,L205&gt;=2400),2400,0)</f>
        <v>0</v>
      </c>
      <c r="Q206" s="7">
        <f>IF(AND(WEEKDAY(Tabela1[[#This Row],[Dzień]])&lt;=6,WEEKDAY(Tabela1[[#This Row],[Dzień]])&gt;=2),ROUNDDOWN(Tabela1[[#This Row],[Popyt]]*Tabela1[[#This Row],[Nowa liczba rowerów]],0)*30,0)</f>
        <v>330</v>
      </c>
      <c r="R206" s="7">
        <f>IF(WEEKDAY(Tabela1[[#This Row],[Dzień]])=1,Tabela1[[#This Row],[Nowa liczba rowerów]]*15,0) + Tabela1[[#This Row],[Koszt kupionych rowerów]]</f>
        <v>0</v>
      </c>
      <c r="S206"/>
    </row>
    <row r="207" spans="1:19" x14ac:dyDescent="0.25">
      <c r="A207" s="1">
        <v>45132</v>
      </c>
      <c r="B207" s="1" t="s">
        <v>4</v>
      </c>
      <c r="C207" s="4" t="str">
        <f>VLOOKUP(MONTH(Tabela1[[#This Row],[Dzień]]),Tabela3[],2,TRUE)</f>
        <v>Lipiec</v>
      </c>
      <c r="D207" s="4">
        <f>YEAR(Tabela1[[#This Row],[Dzień]])</f>
        <v>2023</v>
      </c>
      <c r="E207" s="2">
        <f>VLOOKUP(Tabela1[[#This Row],[Pora roku]],TabelaPopyt[],2,FALSE)</f>
        <v>0.9</v>
      </c>
      <c r="F207" s="3">
        <v>10</v>
      </c>
      <c r="G207" s="7">
        <f>IF(AND(WEEKDAY(Tabela1[[#This Row],[Dzień]])&lt;=6,WEEKDAY(Tabela1[[#This Row],[Dzień]])&gt;=2),ROUNDDOWN(Tabela1[[#This Row],[Popyt]]*Tabela1[[#This Row],[Liczba Rowerów]],0)*30,0)</f>
        <v>270</v>
      </c>
      <c r="H207" s="7">
        <f>IF(WEEKDAY(Tabela1[[#This Row],[Dzień]])=1,Tabela1[[#This Row],[Liczba Rowerów]]*15,0)</f>
        <v>0</v>
      </c>
      <c r="I207" s="7">
        <f>Tabela1[[#This Row],[Przychód]]-Tabela1[[#This Row],[Koszt Serwisu]]</f>
        <v>270</v>
      </c>
      <c r="J207" s="7">
        <f>J206+Tabela1[[#This Row],[Przychód]]</f>
        <v>20010</v>
      </c>
      <c r="K207" s="7">
        <f>K206+Tabela1[[#This Row],[Koszt Serwisu]]</f>
        <v>12500</v>
      </c>
      <c r="L207" s="7">
        <f>Tabela1[[#This Row],[Łączny przychód]]-Tabela1[[#This Row],[Łączny Koszt]]</f>
        <v>7510</v>
      </c>
      <c r="M207" s="7">
        <f>IF(AND(WEEKDAY(Tabela1[[#This Row],[Dzień]])&lt;=6,WEEKDAY(Tabela1[[#This Row],[Dzień]])&gt;=2),ROUNDDOWN(Tabela1[[#This Row],[Popyt]]*Tabela1[[#This Row],[Liczba Rowerów]],0)*E$734,0)</f>
        <v>594</v>
      </c>
      <c r="N207" s="7">
        <f>Tabela1[[#This Row],[Testowany przychód]]-Tabela1[[#This Row],[Koszt Serwisu]]</f>
        <v>594</v>
      </c>
      <c r="O207" s="4">
        <f>IF(P206 &lt;&gt; 0, O206 + 3, O206)</f>
        <v>13</v>
      </c>
      <c r="P207" s="4">
        <f>IF(AND(C207 &lt;&gt; C208,L206&gt;=2400),2400,0)</f>
        <v>0</v>
      </c>
      <c r="Q207" s="7">
        <f>IF(AND(WEEKDAY(Tabela1[[#This Row],[Dzień]])&lt;=6,WEEKDAY(Tabela1[[#This Row],[Dzień]])&gt;=2),ROUNDDOWN(Tabela1[[#This Row],[Popyt]]*Tabela1[[#This Row],[Nowa liczba rowerów]],0)*30,0)</f>
        <v>330</v>
      </c>
      <c r="R207" s="7">
        <f>IF(WEEKDAY(Tabela1[[#This Row],[Dzień]])=1,Tabela1[[#This Row],[Nowa liczba rowerów]]*15,0) + Tabela1[[#This Row],[Koszt kupionych rowerów]]</f>
        <v>0</v>
      </c>
      <c r="S207"/>
    </row>
    <row r="208" spans="1:19" x14ac:dyDescent="0.25">
      <c r="A208" s="1">
        <v>45133</v>
      </c>
      <c r="B208" s="1" t="s">
        <v>4</v>
      </c>
      <c r="C208" s="4" t="str">
        <f>VLOOKUP(MONTH(Tabela1[[#This Row],[Dzień]]),Tabela3[],2,TRUE)</f>
        <v>Lipiec</v>
      </c>
      <c r="D208" s="4">
        <f>YEAR(Tabela1[[#This Row],[Dzień]])</f>
        <v>2023</v>
      </c>
      <c r="E208" s="2">
        <f>VLOOKUP(Tabela1[[#This Row],[Pora roku]],TabelaPopyt[],2,FALSE)</f>
        <v>0.9</v>
      </c>
      <c r="F208" s="3">
        <v>10</v>
      </c>
      <c r="G208" s="7">
        <f>IF(AND(WEEKDAY(Tabela1[[#This Row],[Dzień]])&lt;=6,WEEKDAY(Tabela1[[#This Row],[Dzień]])&gt;=2),ROUNDDOWN(Tabela1[[#This Row],[Popyt]]*Tabela1[[#This Row],[Liczba Rowerów]],0)*30,0)</f>
        <v>270</v>
      </c>
      <c r="H208" s="7">
        <f>IF(WEEKDAY(Tabela1[[#This Row],[Dzień]])=1,Tabela1[[#This Row],[Liczba Rowerów]]*15,0)</f>
        <v>0</v>
      </c>
      <c r="I208" s="7">
        <f>Tabela1[[#This Row],[Przychód]]-Tabela1[[#This Row],[Koszt Serwisu]]</f>
        <v>270</v>
      </c>
      <c r="J208" s="7">
        <f>J207+Tabela1[[#This Row],[Przychód]]</f>
        <v>20280</v>
      </c>
      <c r="K208" s="7">
        <f>K207+Tabela1[[#This Row],[Koszt Serwisu]]</f>
        <v>12500</v>
      </c>
      <c r="L208" s="7">
        <f>Tabela1[[#This Row],[Łączny przychód]]-Tabela1[[#This Row],[Łączny Koszt]]</f>
        <v>7780</v>
      </c>
      <c r="M208" s="7">
        <f>IF(AND(WEEKDAY(Tabela1[[#This Row],[Dzień]])&lt;=6,WEEKDAY(Tabela1[[#This Row],[Dzień]])&gt;=2),ROUNDDOWN(Tabela1[[#This Row],[Popyt]]*Tabela1[[#This Row],[Liczba Rowerów]],0)*E$734,0)</f>
        <v>594</v>
      </c>
      <c r="N208" s="7">
        <f>Tabela1[[#This Row],[Testowany przychód]]-Tabela1[[#This Row],[Koszt Serwisu]]</f>
        <v>594</v>
      </c>
      <c r="O208" s="4">
        <f>IF(P207 &lt;&gt; 0, O207 + 3, O207)</f>
        <v>13</v>
      </c>
      <c r="P208" s="4">
        <f>IF(AND(C208 &lt;&gt; C209,L207&gt;=2400),2400,0)</f>
        <v>0</v>
      </c>
      <c r="Q208" s="7">
        <f>IF(AND(WEEKDAY(Tabela1[[#This Row],[Dzień]])&lt;=6,WEEKDAY(Tabela1[[#This Row],[Dzień]])&gt;=2),ROUNDDOWN(Tabela1[[#This Row],[Popyt]]*Tabela1[[#This Row],[Nowa liczba rowerów]],0)*30,0)</f>
        <v>330</v>
      </c>
      <c r="R208" s="7">
        <f>IF(WEEKDAY(Tabela1[[#This Row],[Dzień]])=1,Tabela1[[#This Row],[Nowa liczba rowerów]]*15,0) + Tabela1[[#This Row],[Koszt kupionych rowerów]]</f>
        <v>0</v>
      </c>
      <c r="S208"/>
    </row>
    <row r="209" spans="1:19" x14ac:dyDescent="0.25">
      <c r="A209" s="1">
        <v>45134</v>
      </c>
      <c r="B209" s="1" t="s">
        <v>4</v>
      </c>
      <c r="C209" s="4" t="str">
        <f>VLOOKUP(MONTH(Tabela1[[#This Row],[Dzień]]),Tabela3[],2,TRUE)</f>
        <v>Lipiec</v>
      </c>
      <c r="D209" s="4">
        <f>YEAR(Tabela1[[#This Row],[Dzień]])</f>
        <v>2023</v>
      </c>
      <c r="E209" s="2">
        <f>VLOOKUP(Tabela1[[#This Row],[Pora roku]],TabelaPopyt[],2,FALSE)</f>
        <v>0.9</v>
      </c>
      <c r="F209" s="3">
        <v>10</v>
      </c>
      <c r="G209" s="7">
        <f>IF(AND(WEEKDAY(Tabela1[[#This Row],[Dzień]])&lt;=6,WEEKDAY(Tabela1[[#This Row],[Dzień]])&gt;=2),ROUNDDOWN(Tabela1[[#This Row],[Popyt]]*Tabela1[[#This Row],[Liczba Rowerów]],0)*30,0)</f>
        <v>270</v>
      </c>
      <c r="H209" s="7">
        <f>IF(WEEKDAY(Tabela1[[#This Row],[Dzień]])=1,Tabela1[[#This Row],[Liczba Rowerów]]*15,0)</f>
        <v>0</v>
      </c>
      <c r="I209" s="7">
        <f>Tabela1[[#This Row],[Przychód]]-Tabela1[[#This Row],[Koszt Serwisu]]</f>
        <v>270</v>
      </c>
      <c r="J209" s="7">
        <f>J208+Tabela1[[#This Row],[Przychód]]</f>
        <v>20550</v>
      </c>
      <c r="K209" s="7">
        <f>K208+Tabela1[[#This Row],[Koszt Serwisu]]</f>
        <v>12500</v>
      </c>
      <c r="L209" s="7">
        <f>Tabela1[[#This Row],[Łączny przychód]]-Tabela1[[#This Row],[Łączny Koszt]]</f>
        <v>8050</v>
      </c>
      <c r="M209" s="7">
        <f>IF(AND(WEEKDAY(Tabela1[[#This Row],[Dzień]])&lt;=6,WEEKDAY(Tabela1[[#This Row],[Dzień]])&gt;=2),ROUNDDOWN(Tabela1[[#This Row],[Popyt]]*Tabela1[[#This Row],[Liczba Rowerów]],0)*E$734,0)</f>
        <v>594</v>
      </c>
      <c r="N209" s="7">
        <f>Tabela1[[#This Row],[Testowany przychód]]-Tabela1[[#This Row],[Koszt Serwisu]]</f>
        <v>594</v>
      </c>
      <c r="O209" s="4">
        <f>IF(P208 &lt;&gt; 0, O208 + 3, O208)</f>
        <v>13</v>
      </c>
      <c r="P209" s="4">
        <f>IF(AND(C209 &lt;&gt; C210,L208&gt;=2400),2400,0)</f>
        <v>0</v>
      </c>
      <c r="Q209" s="7">
        <f>IF(AND(WEEKDAY(Tabela1[[#This Row],[Dzień]])&lt;=6,WEEKDAY(Tabela1[[#This Row],[Dzień]])&gt;=2),ROUNDDOWN(Tabela1[[#This Row],[Popyt]]*Tabela1[[#This Row],[Nowa liczba rowerów]],0)*30,0)</f>
        <v>330</v>
      </c>
      <c r="R209" s="7">
        <f>IF(WEEKDAY(Tabela1[[#This Row],[Dzień]])=1,Tabela1[[#This Row],[Nowa liczba rowerów]]*15,0) + Tabela1[[#This Row],[Koszt kupionych rowerów]]</f>
        <v>0</v>
      </c>
      <c r="S209"/>
    </row>
    <row r="210" spans="1:19" x14ac:dyDescent="0.25">
      <c r="A210" s="1">
        <v>45135</v>
      </c>
      <c r="B210" s="1" t="s">
        <v>4</v>
      </c>
      <c r="C210" s="4" t="str">
        <f>VLOOKUP(MONTH(Tabela1[[#This Row],[Dzień]]),Tabela3[],2,TRUE)</f>
        <v>Lipiec</v>
      </c>
      <c r="D210" s="4">
        <f>YEAR(Tabela1[[#This Row],[Dzień]])</f>
        <v>2023</v>
      </c>
      <c r="E210" s="2">
        <f>VLOOKUP(Tabela1[[#This Row],[Pora roku]],TabelaPopyt[],2,FALSE)</f>
        <v>0.9</v>
      </c>
      <c r="F210" s="3">
        <v>10</v>
      </c>
      <c r="G210" s="7">
        <f>IF(AND(WEEKDAY(Tabela1[[#This Row],[Dzień]])&lt;=6,WEEKDAY(Tabela1[[#This Row],[Dzień]])&gt;=2),ROUNDDOWN(Tabela1[[#This Row],[Popyt]]*Tabela1[[#This Row],[Liczba Rowerów]],0)*30,0)</f>
        <v>270</v>
      </c>
      <c r="H210" s="7">
        <f>IF(WEEKDAY(Tabela1[[#This Row],[Dzień]])=1,Tabela1[[#This Row],[Liczba Rowerów]]*15,0)</f>
        <v>0</v>
      </c>
      <c r="I210" s="7">
        <f>Tabela1[[#This Row],[Przychód]]-Tabela1[[#This Row],[Koszt Serwisu]]</f>
        <v>270</v>
      </c>
      <c r="J210" s="7">
        <f>J209+Tabela1[[#This Row],[Przychód]]</f>
        <v>20820</v>
      </c>
      <c r="K210" s="7">
        <f>K209+Tabela1[[#This Row],[Koszt Serwisu]]</f>
        <v>12500</v>
      </c>
      <c r="L210" s="7">
        <f>Tabela1[[#This Row],[Łączny przychód]]-Tabela1[[#This Row],[Łączny Koszt]]</f>
        <v>8320</v>
      </c>
      <c r="M210" s="7">
        <f>IF(AND(WEEKDAY(Tabela1[[#This Row],[Dzień]])&lt;=6,WEEKDAY(Tabela1[[#This Row],[Dzień]])&gt;=2),ROUNDDOWN(Tabela1[[#This Row],[Popyt]]*Tabela1[[#This Row],[Liczba Rowerów]],0)*E$734,0)</f>
        <v>594</v>
      </c>
      <c r="N210" s="7">
        <f>Tabela1[[#This Row],[Testowany przychód]]-Tabela1[[#This Row],[Koszt Serwisu]]</f>
        <v>594</v>
      </c>
      <c r="O210" s="4">
        <f>IF(P209 &lt;&gt; 0, O209 + 3, O209)</f>
        <v>13</v>
      </c>
      <c r="P210" s="4">
        <f>IF(AND(C210 &lt;&gt; C211,L209&gt;=2400),2400,0)</f>
        <v>0</v>
      </c>
      <c r="Q210" s="7">
        <f>IF(AND(WEEKDAY(Tabela1[[#This Row],[Dzień]])&lt;=6,WEEKDAY(Tabela1[[#This Row],[Dzień]])&gt;=2),ROUNDDOWN(Tabela1[[#This Row],[Popyt]]*Tabela1[[#This Row],[Nowa liczba rowerów]],0)*30,0)</f>
        <v>330</v>
      </c>
      <c r="R210" s="7">
        <f>IF(WEEKDAY(Tabela1[[#This Row],[Dzień]])=1,Tabela1[[#This Row],[Nowa liczba rowerów]]*15,0) + Tabela1[[#This Row],[Koszt kupionych rowerów]]</f>
        <v>0</v>
      </c>
      <c r="S210"/>
    </row>
    <row r="211" spans="1:19" x14ac:dyDescent="0.25">
      <c r="A211" s="1">
        <v>45136</v>
      </c>
      <c r="B211" s="1" t="s">
        <v>4</v>
      </c>
      <c r="C211" s="4" t="str">
        <f>VLOOKUP(MONTH(Tabela1[[#This Row],[Dzień]]),Tabela3[],2,TRUE)</f>
        <v>Lipiec</v>
      </c>
      <c r="D211" s="4">
        <f>YEAR(Tabela1[[#This Row],[Dzień]])</f>
        <v>2023</v>
      </c>
      <c r="E211" s="2">
        <f>VLOOKUP(Tabela1[[#This Row],[Pora roku]],TabelaPopyt[],2,FALSE)</f>
        <v>0.9</v>
      </c>
      <c r="F211" s="3">
        <v>10</v>
      </c>
      <c r="G211" s="7">
        <f>IF(AND(WEEKDAY(Tabela1[[#This Row],[Dzień]])&lt;=6,WEEKDAY(Tabela1[[#This Row],[Dzień]])&gt;=2),ROUNDDOWN(Tabela1[[#This Row],[Popyt]]*Tabela1[[#This Row],[Liczba Rowerów]],0)*30,0)</f>
        <v>0</v>
      </c>
      <c r="H211" s="7">
        <f>IF(WEEKDAY(Tabela1[[#This Row],[Dzień]])=1,Tabela1[[#This Row],[Liczba Rowerów]]*15,0)</f>
        <v>0</v>
      </c>
      <c r="I211" s="7">
        <f>Tabela1[[#This Row],[Przychód]]-Tabela1[[#This Row],[Koszt Serwisu]]</f>
        <v>0</v>
      </c>
      <c r="J211" s="7">
        <f>J210+Tabela1[[#This Row],[Przychód]]</f>
        <v>20820</v>
      </c>
      <c r="K211" s="7">
        <f>K210+Tabela1[[#This Row],[Koszt Serwisu]]</f>
        <v>12500</v>
      </c>
      <c r="L211" s="7">
        <f>Tabela1[[#This Row],[Łączny przychód]]-Tabela1[[#This Row],[Łączny Koszt]]</f>
        <v>8320</v>
      </c>
      <c r="M211" s="7">
        <f>IF(AND(WEEKDAY(Tabela1[[#This Row],[Dzień]])&lt;=6,WEEKDAY(Tabela1[[#This Row],[Dzień]])&gt;=2),ROUNDDOWN(Tabela1[[#This Row],[Popyt]]*Tabela1[[#This Row],[Liczba Rowerów]],0)*E$734,0)</f>
        <v>0</v>
      </c>
      <c r="N211" s="7">
        <f>Tabela1[[#This Row],[Testowany przychód]]-Tabela1[[#This Row],[Koszt Serwisu]]</f>
        <v>0</v>
      </c>
      <c r="O211" s="4">
        <f>IF(P210 &lt;&gt; 0, O210 + 3, O210)</f>
        <v>13</v>
      </c>
      <c r="P211" s="4">
        <f>IF(AND(C211 &lt;&gt; C212,L210&gt;=2400),2400,0)</f>
        <v>0</v>
      </c>
      <c r="Q211" s="7">
        <f>IF(AND(WEEKDAY(Tabela1[[#This Row],[Dzień]])&lt;=6,WEEKDAY(Tabela1[[#This Row],[Dzień]])&gt;=2),ROUNDDOWN(Tabela1[[#This Row],[Popyt]]*Tabela1[[#This Row],[Nowa liczba rowerów]],0)*30,0)</f>
        <v>0</v>
      </c>
      <c r="R211" s="7">
        <f>IF(WEEKDAY(Tabela1[[#This Row],[Dzień]])=1,Tabela1[[#This Row],[Nowa liczba rowerów]]*15,0) + Tabela1[[#This Row],[Koszt kupionych rowerów]]</f>
        <v>0</v>
      </c>
      <c r="S211"/>
    </row>
    <row r="212" spans="1:19" x14ac:dyDescent="0.25">
      <c r="A212" s="1">
        <v>45137</v>
      </c>
      <c r="B212" s="1" t="s">
        <v>4</v>
      </c>
      <c r="C212" s="4" t="str">
        <f>VLOOKUP(MONTH(Tabela1[[#This Row],[Dzień]]),Tabela3[],2,TRUE)</f>
        <v>Lipiec</v>
      </c>
      <c r="D212" s="4">
        <f>YEAR(Tabela1[[#This Row],[Dzień]])</f>
        <v>2023</v>
      </c>
      <c r="E212" s="2">
        <f>VLOOKUP(Tabela1[[#This Row],[Pora roku]],TabelaPopyt[],2,FALSE)</f>
        <v>0.9</v>
      </c>
      <c r="F212" s="3">
        <v>10</v>
      </c>
      <c r="G212" s="7">
        <f>IF(AND(WEEKDAY(Tabela1[[#This Row],[Dzień]])&lt;=6,WEEKDAY(Tabela1[[#This Row],[Dzień]])&gt;=2),ROUNDDOWN(Tabela1[[#This Row],[Popyt]]*Tabela1[[#This Row],[Liczba Rowerów]],0)*30,0)</f>
        <v>0</v>
      </c>
      <c r="H212" s="7">
        <f>IF(WEEKDAY(Tabela1[[#This Row],[Dzień]])=1,Tabela1[[#This Row],[Liczba Rowerów]]*15,0)</f>
        <v>150</v>
      </c>
      <c r="I212" s="7">
        <f>Tabela1[[#This Row],[Przychód]]-Tabela1[[#This Row],[Koszt Serwisu]]</f>
        <v>-150</v>
      </c>
      <c r="J212" s="7">
        <f>J211+Tabela1[[#This Row],[Przychód]]</f>
        <v>20820</v>
      </c>
      <c r="K212" s="7">
        <f>K211+Tabela1[[#This Row],[Koszt Serwisu]]</f>
        <v>12650</v>
      </c>
      <c r="L212" s="7">
        <f>Tabela1[[#This Row],[Łączny przychód]]-Tabela1[[#This Row],[Łączny Koszt]]</f>
        <v>8170</v>
      </c>
      <c r="M212" s="7">
        <f>IF(AND(WEEKDAY(Tabela1[[#This Row],[Dzień]])&lt;=6,WEEKDAY(Tabela1[[#This Row],[Dzień]])&gt;=2),ROUNDDOWN(Tabela1[[#This Row],[Popyt]]*Tabela1[[#This Row],[Liczba Rowerów]],0)*E$734,0)</f>
        <v>0</v>
      </c>
      <c r="N212" s="7">
        <f>Tabela1[[#This Row],[Testowany przychód]]-Tabela1[[#This Row],[Koszt Serwisu]]</f>
        <v>-150</v>
      </c>
      <c r="O212" s="4">
        <f>IF(P211 &lt;&gt; 0, O211 + 3, O211)</f>
        <v>13</v>
      </c>
      <c r="P212" s="4">
        <f>IF(AND(C212 &lt;&gt; C213,L211&gt;=2400),2400,0)</f>
        <v>0</v>
      </c>
      <c r="Q212" s="7">
        <f>IF(AND(WEEKDAY(Tabela1[[#This Row],[Dzień]])&lt;=6,WEEKDAY(Tabela1[[#This Row],[Dzień]])&gt;=2),ROUNDDOWN(Tabela1[[#This Row],[Popyt]]*Tabela1[[#This Row],[Nowa liczba rowerów]],0)*30,0)</f>
        <v>0</v>
      </c>
      <c r="R212" s="7">
        <f>IF(WEEKDAY(Tabela1[[#This Row],[Dzień]])=1,Tabela1[[#This Row],[Nowa liczba rowerów]]*15,0) + Tabela1[[#This Row],[Koszt kupionych rowerów]]</f>
        <v>195</v>
      </c>
      <c r="S212"/>
    </row>
    <row r="213" spans="1:19" x14ac:dyDescent="0.25">
      <c r="A213" s="1">
        <v>45138</v>
      </c>
      <c r="B213" s="1" t="s">
        <v>4</v>
      </c>
      <c r="C213" s="4" t="str">
        <f>VLOOKUP(MONTH(Tabela1[[#This Row],[Dzień]]),Tabela3[],2,TRUE)</f>
        <v>Lipiec</v>
      </c>
      <c r="D213" s="4">
        <f>YEAR(Tabela1[[#This Row],[Dzień]])</f>
        <v>2023</v>
      </c>
      <c r="E213" s="2">
        <f>VLOOKUP(Tabela1[[#This Row],[Pora roku]],TabelaPopyt[],2,FALSE)</f>
        <v>0.9</v>
      </c>
      <c r="F213" s="3">
        <v>10</v>
      </c>
      <c r="G213" s="7">
        <f>IF(AND(WEEKDAY(Tabela1[[#This Row],[Dzień]])&lt;=6,WEEKDAY(Tabela1[[#This Row],[Dzień]])&gt;=2),ROUNDDOWN(Tabela1[[#This Row],[Popyt]]*Tabela1[[#This Row],[Liczba Rowerów]],0)*30,0)</f>
        <v>270</v>
      </c>
      <c r="H213" s="7">
        <f>IF(WEEKDAY(Tabela1[[#This Row],[Dzień]])=1,Tabela1[[#This Row],[Liczba Rowerów]]*15,0)</f>
        <v>0</v>
      </c>
      <c r="I213" s="7">
        <f>Tabela1[[#This Row],[Przychód]]-Tabela1[[#This Row],[Koszt Serwisu]]</f>
        <v>270</v>
      </c>
      <c r="J213" s="7">
        <f>J212+Tabela1[[#This Row],[Przychód]]</f>
        <v>21090</v>
      </c>
      <c r="K213" s="7">
        <f>K212+Tabela1[[#This Row],[Koszt Serwisu]]</f>
        <v>12650</v>
      </c>
      <c r="L213" s="7">
        <f>Tabela1[[#This Row],[Łączny przychód]]-Tabela1[[#This Row],[Łączny Koszt]]</f>
        <v>8440</v>
      </c>
      <c r="M213" s="7">
        <f>IF(AND(WEEKDAY(Tabela1[[#This Row],[Dzień]])&lt;=6,WEEKDAY(Tabela1[[#This Row],[Dzień]])&gt;=2),ROUNDDOWN(Tabela1[[#This Row],[Popyt]]*Tabela1[[#This Row],[Liczba Rowerów]],0)*E$734,0)</f>
        <v>594</v>
      </c>
      <c r="N213" s="7">
        <f>Tabela1[[#This Row],[Testowany przychód]]-Tabela1[[#This Row],[Koszt Serwisu]]</f>
        <v>594</v>
      </c>
      <c r="O213" s="4">
        <f>IF(P212 &lt;&gt; 0, O212 + 3, O212)</f>
        <v>13</v>
      </c>
      <c r="P213" s="4">
        <f>IF(AND(C213 &lt;&gt; C214,L212&gt;=2400),2400,0)</f>
        <v>2400</v>
      </c>
      <c r="Q213" s="7">
        <f>IF(AND(WEEKDAY(Tabela1[[#This Row],[Dzień]])&lt;=6,WEEKDAY(Tabela1[[#This Row],[Dzień]])&gt;=2),ROUNDDOWN(Tabela1[[#This Row],[Popyt]]*Tabela1[[#This Row],[Nowa liczba rowerów]],0)*30,0)</f>
        <v>330</v>
      </c>
      <c r="R213" s="7">
        <f>IF(WEEKDAY(Tabela1[[#This Row],[Dzień]])=1,Tabela1[[#This Row],[Nowa liczba rowerów]]*15,0) + Tabela1[[#This Row],[Koszt kupionych rowerów]]</f>
        <v>2400</v>
      </c>
      <c r="S213"/>
    </row>
    <row r="214" spans="1:19" x14ac:dyDescent="0.25">
      <c r="A214" s="1">
        <v>45139</v>
      </c>
      <c r="B214" s="1" t="s">
        <v>4</v>
      </c>
      <c r="C214" s="4" t="str">
        <f>VLOOKUP(MONTH(Tabela1[[#This Row],[Dzień]]),Tabela3[],2,TRUE)</f>
        <v>Sierpień</v>
      </c>
      <c r="D214" s="4">
        <f>YEAR(Tabela1[[#This Row],[Dzień]])</f>
        <v>2023</v>
      </c>
      <c r="E214" s="2">
        <f>VLOOKUP(Tabela1[[#This Row],[Pora roku]],TabelaPopyt[],2,FALSE)</f>
        <v>0.9</v>
      </c>
      <c r="F214" s="3">
        <v>10</v>
      </c>
      <c r="G214" s="7">
        <f>IF(AND(WEEKDAY(Tabela1[[#This Row],[Dzień]])&lt;=6,WEEKDAY(Tabela1[[#This Row],[Dzień]])&gt;=2),ROUNDDOWN(Tabela1[[#This Row],[Popyt]]*Tabela1[[#This Row],[Liczba Rowerów]],0)*30,0)</f>
        <v>270</v>
      </c>
      <c r="H214" s="7">
        <f>IF(WEEKDAY(Tabela1[[#This Row],[Dzień]])=1,Tabela1[[#This Row],[Liczba Rowerów]]*15,0)</f>
        <v>0</v>
      </c>
      <c r="I214" s="7">
        <f>Tabela1[[#This Row],[Przychód]]-Tabela1[[#This Row],[Koszt Serwisu]]</f>
        <v>270</v>
      </c>
      <c r="J214" s="7">
        <f>J213+Tabela1[[#This Row],[Przychód]]</f>
        <v>21360</v>
      </c>
      <c r="K214" s="7">
        <f>K213+Tabela1[[#This Row],[Koszt Serwisu]]</f>
        <v>12650</v>
      </c>
      <c r="L214" s="7">
        <f>Tabela1[[#This Row],[Łączny przychód]]-Tabela1[[#This Row],[Łączny Koszt]]</f>
        <v>8710</v>
      </c>
      <c r="M214" s="7">
        <f>IF(AND(WEEKDAY(Tabela1[[#This Row],[Dzień]])&lt;=6,WEEKDAY(Tabela1[[#This Row],[Dzień]])&gt;=2),ROUNDDOWN(Tabela1[[#This Row],[Popyt]]*Tabela1[[#This Row],[Liczba Rowerów]],0)*E$734,0)</f>
        <v>594</v>
      </c>
      <c r="N214" s="7">
        <f>Tabela1[[#This Row],[Testowany przychód]]-Tabela1[[#This Row],[Koszt Serwisu]]</f>
        <v>594</v>
      </c>
      <c r="O214" s="4">
        <f>IF(P213 &lt;&gt; 0, O213 + 3, O213)</f>
        <v>16</v>
      </c>
      <c r="P214" s="4">
        <f>IF(AND(C214 &lt;&gt; C215,L213&gt;=2400),2400,0)</f>
        <v>0</v>
      </c>
      <c r="Q214" s="7">
        <f>IF(AND(WEEKDAY(Tabela1[[#This Row],[Dzień]])&lt;=6,WEEKDAY(Tabela1[[#This Row],[Dzień]])&gt;=2),ROUNDDOWN(Tabela1[[#This Row],[Popyt]]*Tabela1[[#This Row],[Nowa liczba rowerów]],0)*30,0)</f>
        <v>420</v>
      </c>
      <c r="R214" s="7">
        <f>IF(WEEKDAY(Tabela1[[#This Row],[Dzień]])=1,Tabela1[[#This Row],[Nowa liczba rowerów]]*15,0) + Tabela1[[#This Row],[Koszt kupionych rowerów]]</f>
        <v>0</v>
      </c>
      <c r="S214"/>
    </row>
    <row r="215" spans="1:19" x14ac:dyDescent="0.25">
      <c r="A215" s="1">
        <v>45140</v>
      </c>
      <c r="B215" s="1" t="s">
        <v>4</v>
      </c>
      <c r="C215" s="4" t="str">
        <f>VLOOKUP(MONTH(Tabela1[[#This Row],[Dzień]]),Tabela3[],2,TRUE)</f>
        <v>Sierpień</v>
      </c>
      <c r="D215" s="4">
        <f>YEAR(Tabela1[[#This Row],[Dzień]])</f>
        <v>2023</v>
      </c>
      <c r="E215" s="2">
        <f>VLOOKUP(Tabela1[[#This Row],[Pora roku]],TabelaPopyt[],2,FALSE)</f>
        <v>0.9</v>
      </c>
      <c r="F215" s="3">
        <v>10</v>
      </c>
      <c r="G215" s="7">
        <f>IF(AND(WEEKDAY(Tabela1[[#This Row],[Dzień]])&lt;=6,WEEKDAY(Tabela1[[#This Row],[Dzień]])&gt;=2),ROUNDDOWN(Tabela1[[#This Row],[Popyt]]*Tabela1[[#This Row],[Liczba Rowerów]],0)*30,0)</f>
        <v>270</v>
      </c>
      <c r="H215" s="7">
        <f>IF(WEEKDAY(Tabela1[[#This Row],[Dzień]])=1,Tabela1[[#This Row],[Liczba Rowerów]]*15,0)</f>
        <v>0</v>
      </c>
      <c r="I215" s="7">
        <f>Tabela1[[#This Row],[Przychód]]-Tabela1[[#This Row],[Koszt Serwisu]]</f>
        <v>270</v>
      </c>
      <c r="J215" s="7">
        <f>J214+Tabela1[[#This Row],[Przychód]]</f>
        <v>21630</v>
      </c>
      <c r="K215" s="7">
        <f>K214+Tabela1[[#This Row],[Koszt Serwisu]]</f>
        <v>12650</v>
      </c>
      <c r="L215" s="7">
        <f>Tabela1[[#This Row],[Łączny przychód]]-Tabela1[[#This Row],[Łączny Koszt]]</f>
        <v>8980</v>
      </c>
      <c r="M215" s="7">
        <f>IF(AND(WEEKDAY(Tabela1[[#This Row],[Dzień]])&lt;=6,WEEKDAY(Tabela1[[#This Row],[Dzień]])&gt;=2),ROUNDDOWN(Tabela1[[#This Row],[Popyt]]*Tabela1[[#This Row],[Liczba Rowerów]],0)*E$734,0)</f>
        <v>594</v>
      </c>
      <c r="N215" s="7">
        <f>Tabela1[[#This Row],[Testowany przychód]]-Tabela1[[#This Row],[Koszt Serwisu]]</f>
        <v>594</v>
      </c>
      <c r="O215" s="4">
        <f>IF(P214 &lt;&gt; 0, O214 + 3, O214)</f>
        <v>16</v>
      </c>
      <c r="P215" s="4">
        <f>IF(AND(C215 &lt;&gt; C216,L214&gt;=2400),2400,0)</f>
        <v>0</v>
      </c>
      <c r="Q215" s="7">
        <f>IF(AND(WEEKDAY(Tabela1[[#This Row],[Dzień]])&lt;=6,WEEKDAY(Tabela1[[#This Row],[Dzień]])&gt;=2),ROUNDDOWN(Tabela1[[#This Row],[Popyt]]*Tabela1[[#This Row],[Nowa liczba rowerów]],0)*30,0)</f>
        <v>420</v>
      </c>
      <c r="R215" s="7">
        <f>IF(WEEKDAY(Tabela1[[#This Row],[Dzień]])=1,Tabela1[[#This Row],[Nowa liczba rowerów]]*15,0) + Tabela1[[#This Row],[Koszt kupionych rowerów]]</f>
        <v>0</v>
      </c>
      <c r="S215"/>
    </row>
    <row r="216" spans="1:19" x14ac:dyDescent="0.25">
      <c r="A216" s="1">
        <v>45141</v>
      </c>
      <c r="B216" s="1" t="s">
        <v>4</v>
      </c>
      <c r="C216" s="4" t="str">
        <f>VLOOKUP(MONTH(Tabela1[[#This Row],[Dzień]]),Tabela3[],2,TRUE)</f>
        <v>Sierpień</v>
      </c>
      <c r="D216" s="4">
        <f>YEAR(Tabela1[[#This Row],[Dzień]])</f>
        <v>2023</v>
      </c>
      <c r="E216" s="2">
        <f>VLOOKUP(Tabela1[[#This Row],[Pora roku]],TabelaPopyt[],2,FALSE)</f>
        <v>0.9</v>
      </c>
      <c r="F216" s="3">
        <v>10</v>
      </c>
      <c r="G216" s="7">
        <f>IF(AND(WEEKDAY(Tabela1[[#This Row],[Dzień]])&lt;=6,WEEKDAY(Tabela1[[#This Row],[Dzień]])&gt;=2),ROUNDDOWN(Tabela1[[#This Row],[Popyt]]*Tabela1[[#This Row],[Liczba Rowerów]],0)*30,0)</f>
        <v>270</v>
      </c>
      <c r="H216" s="7">
        <f>IF(WEEKDAY(Tabela1[[#This Row],[Dzień]])=1,Tabela1[[#This Row],[Liczba Rowerów]]*15,0)</f>
        <v>0</v>
      </c>
      <c r="I216" s="7">
        <f>Tabela1[[#This Row],[Przychód]]-Tabela1[[#This Row],[Koszt Serwisu]]</f>
        <v>270</v>
      </c>
      <c r="J216" s="7">
        <f>J215+Tabela1[[#This Row],[Przychód]]</f>
        <v>21900</v>
      </c>
      <c r="K216" s="7">
        <f>K215+Tabela1[[#This Row],[Koszt Serwisu]]</f>
        <v>12650</v>
      </c>
      <c r="L216" s="7">
        <f>Tabela1[[#This Row],[Łączny przychód]]-Tabela1[[#This Row],[Łączny Koszt]]</f>
        <v>9250</v>
      </c>
      <c r="M216" s="7">
        <f>IF(AND(WEEKDAY(Tabela1[[#This Row],[Dzień]])&lt;=6,WEEKDAY(Tabela1[[#This Row],[Dzień]])&gt;=2),ROUNDDOWN(Tabela1[[#This Row],[Popyt]]*Tabela1[[#This Row],[Liczba Rowerów]],0)*E$734,0)</f>
        <v>594</v>
      </c>
      <c r="N216" s="7">
        <f>Tabela1[[#This Row],[Testowany przychód]]-Tabela1[[#This Row],[Koszt Serwisu]]</f>
        <v>594</v>
      </c>
      <c r="O216" s="4">
        <f>IF(P215 &lt;&gt; 0, O215 + 3, O215)</f>
        <v>16</v>
      </c>
      <c r="P216" s="4">
        <f>IF(AND(C216 &lt;&gt; C217,L215&gt;=2400),2400,0)</f>
        <v>0</v>
      </c>
      <c r="Q216" s="7">
        <f>IF(AND(WEEKDAY(Tabela1[[#This Row],[Dzień]])&lt;=6,WEEKDAY(Tabela1[[#This Row],[Dzień]])&gt;=2),ROUNDDOWN(Tabela1[[#This Row],[Popyt]]*Tabela1[[#This Row],[Nowa liczba rowerów]],0)*30,0)</f>
        <v>420</v>
      </c>
      <c r="R216" s="7">
        <f>IF(WEEKDAY(Tabela1[[#This Row],[Dzień]])=1,Tabela1[[#This Row],[Nowa liczba rowerów]]*15,0) + Tabela1[[#This Row],[Koszt kupionych rowerów]]</f>
        <v>0</v>
      </c>
      <c r="S216"/>
    </row>
    <row r="217" spans="1:19" x14ac:dyDescent="0.25">
      <c r="A217" s="1">
        <v>45142</v>
      </c>
      <c r="B217" s="1" t="s">
        <v>4</v>
      </c>
      <c r="C217" s="4" t="str">
        <f>VLOOKUP(MONTH(Tabela1[[#This Row],[Dzień]]),Tabela3[],2,TRUE)</f>
        <v>Sierpień</v>
      </c>
      <c r="D217" s="4">
        <f>YEAR(Tabela1[[#This Row],[Dzień]])</f>
        <v>2023</v>
      </c>
      <c r="E217" s="2">
        <f>VLOOKUP(Tabela1[[#This Row],[Pora roku]],TabelaPopyt[],2,FALSE)</f>
        <v>0.9</v>
      </c>
      <c r="F217" s="3">
        <v>10</v>
      </c>
      <c r="G217" s="7">
        <f>IF(AND(WEEKDAY(Tabela1[[#This Row],[Dzień]])&lt;=6,WEEKDAY(Tabela1[[#This Row],[Dzień]])&gt;=2),ROUNDDOWN(Tabela1[[#This Row],[Popyt]]*Tabela1[[#This Row],[Liczba Rowerów]],0)*30,0)</f>
        <v>270</v>
      </c>
      <c r="H217" s="7">
        <f>IF(WEEKDAY(Tabela1[[#This Row],[Dzień]])=1,Tabela1[[#This Row],[Liczba Rowerów]]*15,0)</f>
        <v>0</v>
      </c>
      <c r="I217" s="7">
        <f>Tabela1[[#This Row],[Przychód]]-Tabela1[[#This Row],[Koszt Serwisu]]</f>
        <v>270</v>
      </c>
      <c r="J217" s="7">
        <f>J216+Tabela1[[#This Row],[Przychód]]</f>
        <v>22170</v>
      </c>
      <c r="K217" s="7">
        <f>K216+Tabela1[[#This Row],[Koszt Serwisu]]</f>
        <v>12650</v>
      </c>
      <c r="L217" s="7">
        <f>Tabela1[[#This Row],[Łączny przychód]]-Tabela1[[#This Row],[Łączny Koszt]]</f>
        <v>9520</v>
      </c>
      <c r="M217" s="7">
        <f>IF(AND(WEEKDAY(Tabela1[[#This Row],[Dzień]])&lt;=6,WEEKDAY(Tabela1[[#This Row],[Dzień]])&gt;=2),ROUNDDOWN(Tabela1[[#This Row],[Popyt]]*Tabela1[[#This Row],[Liczba Rowerów]],0)*E$734,0)</f>
        <v>594</v>
      </c>
      <c r="N217" s="7">
        <f>Tabela1[[#This Row],[Testowany przychód]]-Tabela1[[#This Row],[Koszt Serwisu]]</f>
        <v>594</v>
      </c>
      <c r="O217" s="4">
        <f>IF(P216 &lt;&gt; 0, O216 + 3, O216)</f>
        <v>16</v>
      </c>
      <c r="P217" s="4">
        <f>IF(AND(C217 &lt;&gt; C218,L216&gt;=2400),2400,0)</f>
        <v>0</v>
      </c>
      <c r="Q217" s="7">
        <f>IF(AND(WEEKDAY(Tabela1[[#This Row],[Dzień]])&lt;=6,WEEKDAY(Tabela1[[#This Row],[Dzień]])&gt;=2),ROUNDDOWN(Tabela1[[#This Row],[Popyt]]*Tabela1[[#This Row],[Nowa liczba rowerów]],0)*30,0)</f>
        <v>420</v>
      </c>
      <c r="R217" s="7">
        <f>IF(WEEKDAY(Tabela1[[#This Row],[Dzień]])=1,Tabela1[[#This Row],[Nowa liczba rowerów]]*15,0) + Tabela1[[#This Row],[Koszt kupionych rowerów]]</f>
        <v>0</v>
      </c>
      <c r="S217"/>
    </row>
    <row r="218" spans="1:19" x14ac:dyDescent="0.25">
      <c r="A218" s="1">
        <v>45143</v>
      </c>
      <c r="B218" s="1" t="s">
        <v>4</v>
      </c>
      <c r="C218" s="4" t="str">
        <f>VLOOKUP(MONTH(Tabela1[[#This Row],[Dzień]]),Tabela3[],2,TRUE)</f>
        <v>Sierpień</v>
      </c>
      <c r="D218" s="4">
        <f>YEAR(Tabela1[[#This Row],[Dzień]])</f>
        <v>2023</v>
      </c>
      <c r="E218" s="2">
        <f>VLOOKUP(Tabela1[[#This Row],[Pora roku]],TabelaPopyt[],2,FALSE)</f>
        <v>0.9</v>
      </c>
      <c r="F218" s="3">
        <v>10</v>
      </c>
      <c r="G218" s="7">
        <f>IF(AND(WEEKDAY(Tabela1[[#This Row],[Dzień]])&lt;=6,WEEKDAY(Tabela1[[#This Row],[Dzień]])&gt;=2),ROUNDDOWN(Tabela1[[#This Row],[Popyt]]*Tabela1[[#This Row],[Liczba Rowerów]],0)*30,0)</f>
        <v>0</v>
      </c>
      <c r="H218" s="7">
        <f>IF(WEEKDAY(Tabela1[[#This Row],[Dzień]])=1,Tabela1[[#This Row],[Liczba Rowerów]]*15,0)</f>
        <v>0</v>
      </c>
      <c r="I218" s="7">
        <f>Tabela1[[#This Row],[Przychód]]-Tabela1[[#This Row],[Koszt Serwisu]]</f>
        <v>0</v>
      </c>
      <c r="J218" s="7">
        <f>J217+Tabela1[[#This Row],[Przychód]]</f>
        <v>22170</v>
      </c>
      <c r="K218" s="7">
        <f>K217+Tabela1[[#This Row],[Koszt Serwisu]]</f>
        <v>12650</v>
      </c>
      <c r="L218" s="7">
        <f>Tabela1[[#This Row],[Łączny przychód]]-Tabela1[[#This Row],[Łączny Koszt]]</f>
        <v>9520</v>
      </c>
      <c r="M218" s="7">
        <f>IF(AND(WEEKDAY(Tabela1[[#This Row],[Dzień]])&lt;=6,WEEKDAY(Tabela1[[#This Row],[Dzień]])&gt;=2),ROUNDDOWN(Tabela1[[#This Row],[Popyt]]*Tabela1[[#This Row],[Liczba Rowerów]],0)*E$734,0)</f>
        <v>0</v>
      </c>
      <c r="N218" s="7">
        <f>Tabela1[[#This Row],[Testowany przychód]]-Tabela1[[#This Row],[Koszt Serwisu]]</f>
        <v>0</v>
      </c>
      <c r="O218" s="4">
        <f>IF(P217 &lt;&gt; 0, O217 + 3, O217)</f>
        <v>16</v>
      </c>
      <c r="P218" s="4">
        <f>IF(AND(C218 &lt;&gt; C219,L217&gt;=2400),2400,0)</f>
        <v>0</v>
      </c>
      <c r="Q218" s="7">
        <f>IF(AND(WEEKDAY(Tabela1[[#This Row],[Dzień]])&lt;=6,WEEKDAY(Tabela1[[#This Row],[Dzień]])&gt;=2),ROUNDDOWN(Tabela1[[#This Row],[Popyt]]*Tabela1[[#This Row],[Nowa liczba rowerów]],0)*30,0)</f>
        <v>0</v>
      </c>
      <c r="R218" s="7">
        <f>IF(WEEKDAY(Tabela1[[#This Row],[Dzień]])=1,Tabela1[[#This Row],[Nowa liczba rowerów]]*15,0) + Tabela1[[#This Row],[Koszt kupionych rowerów]]</f>
        <v>0</v>
      </c>
      <c r="S218"/>
    </row>
    <row r="219" spans="1:19" x14ac:dyDescent="0.25">
      <c r="A219" s="1">
        <v>45144</v>
      </c>
      <c r="B219" s="1" t="s">
        <v>4</v>
      </c>
      <c r="C219" s="4" t="str">
        <f>VLOOKUP(MONTH(Tabela1[[#This Row],[Dzień]]),Tabela3[],2,TRUE)</f>
        <v>Sierpień</v>
      </c>
      <c r="D219" s="4">
        <f>YEAR(Tabela1[[#This Row],[Dzień]])</f>
        <v>2023</v>
      </c>
      <c r="E219" s="2">
        <f>VLOOKUP(Tabela1[[#This Row],[Pora roku]],TabelaPopyt[],2,FALSE)</f>
        <v>0.9</v>
      </c>
      <c r="F219" s="3">
        <v>10</v>
      </c>
      <c r="G219" s="7">
        <f>IF(AND(WEEKDAY(Tabela1[[#This Row],[Dzień]])&lt;=6,WEEKDAY(Tabela1[[#This Row],[Dzień]])&gt;=2),ROUNDDOWN(Tabela1[[#This Row],[Popyt]]*Tabela1[[#This Row],[Liczba Rowerów]],0)*30,0)</f>
        <v>0</v>
      </c>
      <c r="H219" s="7">
        <f>IF(WEEKDAY(Tabela1[[#This Row],[Dzień]])=1,Tabela1[[#This Row],[Liczba Rowerów]]*15,0)</f>
        <v>150</v>
      </c>
      <c r="I219" s="7">
        <f>Tabela1[[#This Row],[Przychód]]-Tabela1[[#This Row],[Koszt Serwisu]]</f>
        <v>-150</v>
      </c>
      <c r="J219" s="7">
        <f>J218+Tabela1[[#This Row],[Przychód]]</f>
        <v>22170</v>
      </c>
      <c r="K219" s="7">
        <f>K218+Tabela1[[#This Row],[Koszt Serwisu]]</f>
        <v>12800</v>
      </c>
      <c r="L219" s="7">
        <f>Tabela1[[#This Row],[Łączny przychód]]-Tabela1[[#This Row],[Łączny Koszt]]</f>
        <v>9370</v>
      </c>
      <c r="M219" s="7">
        <f>IF(AND(WEEKDAY(Tabela1[[#This Row],[Dzień]])&lt;=6,WEEKDAY(Tabela1[[#This Row],[Dzień]])&gt;=2),ROUNDDOWN(Tabela1[[#This Row],[Popyt]]*Tabela1[[#This Row],[Liczba Rowerów]],0)*E$734,0)</f>
        <v>0</v>
      </c>
      <c r="N219" s="7">
        <f>Tabela1[[#This Row],[Testowany przychód]]-Tabela1[[#This Row],[Koszt Serwisu]]</f>
        <v>-150</v>
      </c>
      <c r="O219" s="4">
        <f>IF(P218 &lt;&gt; 0, O218 + 3, O218)</f>
        <v>16</v>
      </c>
      <c r="P219" s="4">
        <f>IF(AND(C219 &lt;&gt; C220,L218&gt;=2400),2400,0)</f>
        <v>0</v>
      </c>
      <c r="Q219" s="7">
        <f>IF(AND(WEEKDAY(Tabela1[[#This Row],[Dzień]])&lt;=6,WEEKDAY(Tabela1[[#This Row],[Dzień]])&gt;=2),ROUNDDOWN(Tabela1[[#This Row],[Popyt]]*Tabela1[[#This Row],[Nowa liczba rowerów]],0)*30,0)</f>
        <v>0</v>
      </c>
      <c r="R219" s="7">
        <f>IF(WEEKDAY(Tabela1[[#This Row],[Dzień]])=1,Tabela1[[#This Row],[Nowa liczba rowerów]]*15,0) + Tabela1[[#This Row],[Koszt kupionych rowerów]]</f>
        <v>240</v>
      </c>
      <c r="S219"/>
    </row>
    <row r="220" spans="1:19" x14ac:dyDescent="0.25">
      <c r="A220" s="1">
        <v>45145</v>
      </c>
      <c r="B220" s="1" t="s">
        <v>4</v>
      </c>
      <c r="C220" s="4" t="str">
        <f>VLOOKUP(MONTH(Tabela1[[#This Row],[Dzień]]),Tabela3[],2,TRUE)</f>
        <v>Sierpień</v>
      </c>
      <c r="D220" s="4">
        <f>YEAR(Tabela1[[#This Row],[Dzień]])</f>
        <v>2023</v>
      </c>
      <c r="E220" s="2">
        <f>VLOOKUP(Tabela1[[#This Row],[Pora roku]],TabelaPopyt[],2,FALSE)</f>
        <v>0.9</v>
      </c>
      <c r="F220" s="3">
        <v>10</v>
      </c>
      <c r="G220" s="7">
        <f>IF(AND(WEEKDAY(Tabela1[[#This Row],[Dzień]])&lt;=6,WEEKDAY(Tabela1[[#This Row],[Dzień]])&gt;=2),ROUNDDOWN(Tabela1[[#This Row],[Popyt]]*Tabela1[[#This Row],[Liczba Rowerów]],0)*30,0)</f>
        <v>270</v>
      </c>
      <c r="H220" s="7">
        <f>IF(WEEKDAY(Tabela1[[#This Row],[Dzień]])=1,Tabela1[[#This Row],[Liczba Rowerów]]*15,0)</f>
        <v>0</v>
      </c>
      <c r="I220" s="7">
        <f>Tabela1[[#This Row],[Przychód]]-Tabela1[[#This Row],[Koszt Serwisu]]</f>
        <v>270</v>
      </c>
      <c r="J220" s="7">
        <f>J219+Tabela1[[#This Row],[Przychód]]</f>
        <v>22440</v>
      </c>
      <c r="K220" s="7">
        <f>K219+Tabela1[[#This Row],[Koszt Serwisu]]</f>
        <v>12800</v>
      </c>
      <c r="L220" s="7">
        <f>Tabela1[[#This Row],[Łączny przychód]]-Tabela1[[#This Row],[Łączny Koszt]]</f>
        <v>9640</v>
      </c>
      <c r="M220" s="7">
        <f>IF(AND(WEEKDAY(Tabela1[[#This Row],[Dzień]])&lt;=6,WEEKDAY(Tabela1[[#This Row],[Dzień]])&gt;=2),ROUNDDOWN(Tabela1[[#This Row],[Popyt]]*Tabela1[[#This Row],[Liczba Rowerów]],0)*E$734,0)</f>
        <v>594</v>
      </c>
      <c r="N220" s="7">
        <f>Tabela1[[#This Row],[Testowany przychód]]-Tabela1[[#This Row],[Koszt Serwisu]]</f>
        <v>594</v>
      </c>
      <c r="O220" s="4">
        <f>IF(P219 &lt;&gt; 0, O219 + 3, O219)</f>
        <v>16</v>
      </c>
      <c r="P220" s="4">
        <f>IF(AND(C220 &lt;&gt; C221,L219&gt;=2400),2400,0)</f>
        <v>0</v>
      </c>
      <c r="Q220" s="7">
        <f>IF(AND(WEEKDAY(Tabela1[[#This Row],[Dzień]])&lt;=6,WEEKDAY(Tabela1[[#This Row],[Dzień]])&gt;=2),ROUNDDOWN(Tabela1[[#This Row],[Popyt]]*Tabela1[[#This Row],[Nowa liczba rowerów]],0)*30,0)</f>
        <v>420</v>
      </c>
      <c r="R220" s="7">
        <f>IF(WEEKDAY(Tabela1[[#This Row],[Dzień]])=1,Tabela1[[#This Row],[Nowa liczba rowerów]]*15,0) + Tabela1[[#This Row],[Koszt kupionych rowerów]]</f>
        <v>0</v>
      </c>
      <c r="S220"/>
    </row>
    <row r="221" spans="1:19" x14ac:dyDescent="0.25">
      <c r="A221" s="1">
        <v>45146</v>
      </c>
      <c r="B221" s="1" t="s">
        <v>4</v>
      </c>
      <c r="C221" s="4" t="str">
        <f>VLOOKUP(MONTH(Tabela1[[#This Row],[Dzień]]),Tabela3[],2,TRUE)</f>
        <v>Sierpień</v>
      </c>
      <c r="D221" s="4">
        <f>YEAR(Tabela1[[#This Row],[Dzień]])</f>
        <v>2023</v>
      </c>
      <c r="E221" s="2">
        <f>VLOOKUP(Tabela1[[#This Row],[Pora roku]],TabelaPopyt[],2,FALSE)</f>
        <v>0.9</v>
      </c>
      <c r="F221" s="3">
        <v>10</v>
      </c>
      <c r="G221" s="7">
        <f>IF(AND(WEEKDAY(Tabela1[[#This Row],[Dzień]])&lt;=6,WEEKDAY(Tabela1[[#This Row],[Dzień]])&gt;=2),ROUNDDOWN(Tabela1[[#This Row],[Popyt]]*Tabela1[[#This Row],[Liczba Rowerów]],0)*30,0)</f>
        <v>270</v>
      </c>
      <c r="H221" s="7">
        <f>IF(WEEKDAY(Tabela1[[#This Row],[Dzień]])=1,Tabela1[[#This Row],[Liczba Rowerów]]*15,0)</f>
        <v>0</v>
      </c>
      <c r="I221" s="7">
        <f>Tabela1[[#This Row],[Przychód]]-Tabela1[[#This Row],[Koszt Serwisu]]</f>
        <v>270</v>
      </c>
      <c r="J221" s="7">
        <f>J220+Tabela1[[#This Row],[Przychód]]</f>
        <v>22710</v>
      </c>
      <c r="K221" s="7">
        <f>K220+Tabela1[[#This Row],[Koszt Serwisu]]</f>
        <v>12800</v>
      </c>
      <c r="L221" s="7">
        <f>Tabela1[[#This Row],[Łączny przychód]]-Tabela1[[#This Row],[Łączny Koszt]]</f>
        <v>9910</v>
      </c>
      <c r="M221" s="7">
        <f>IF(AND(WEEKDAY(Tabela1[[#This Row],[Dzień]])&lt;=6,WEEKDAY(Tabela1[[#This Row],[Dzień]])&gt;=2),ROUNDDOWN(Tabela1[[#This Row],[Popyt]]*Tabela1[[#This Row],[Liczba Rowerów]],0)*E$734,0)</f>
        <v>594</v>
      </c>
      <c r="N221" s="7">
        <f>Tabela1[[#This Row],[Testowany przychód]]-Tabela1[[#This Row],[Koszt Serwisu]]</f>
        <v>594</v>
      </c>
      <c r="O221" s="4">
        <f>IF(P220 &lt;&gt; 0, O220 + 3, O220)</f>
        <v>16</v>
      </c>
      <c r="P221" s="4">
        <f>IF(AND(C221 &lt;&gt; C222,L220&gt;=2400),2400,0)</f>
        <v>0</v>
      </c>
      <c r="Q221" s="7">
        <f>IF(AND(WEEKDAY(Tabela1[[#This Row],[Dzień]])&lt;=6,WEEKDAY(Tabela1[[#This Row],[Dzień]])&gt;=2),ROUNDDOWN(Tabela1[[#This Row],[Popyt]]*Tabela1[[#This Row],[Nowa liczba rowerów]],0)*30,0)</f>
        <v>420</v>
      </c>
      <c r="R221" s="7">
        <f>IF(WEEKDAY(Tabela1[[#This Row],[Dzień]])=1,Tabela1[[#This Row],[Nowa liczba rowerów]]*15,0) + Tabela1[[#This Row],[Koszt kupionych rowerów]]</f>
        <v>0</v>
      </c>
      <c r="S221"/>
    </row>
    <row r="222" spans="1:19" x14ac:dyDescent="0.25">
      <c r="A222" s="1">
        <v>45147</v>
      </c>
      <c r="B222" s="1" t="s">
        <v>4</v>
      </c>
      <c r="C222" s="4" t="str">
        <f>VLOOKUP(MONTH(Tabela1[[#This Row],[Dzień]]),Tabela3[],2,TRUE)</f>
        <v>Sierpień</v>
      </c>
      <c r="D222" s="4">
        <f>YEAR(Tabela1[[#This Row],[Dzień]])</f>
        <v>2023</v>
      </c>
      <c r="E222" s="2">
        <f>VLOOKUP(Tabela1[[#This Row],[Pora roku]],TabelaPopyt[],2,FALSE)</f>
        <v>0.9</v>
      </c>
      <c r="F222" s="3">
        <v>10</v>
      </c>
      <c r="G222" s="7">
        <f>IF(AND(WEEKDAY(Tabela1[[#This Row],[Dzień]])&lt;=6,WEEKDAY(Tabela1[[#This Row],[Dzień]])&gt;=2),ROUNDDOWN(Tabela1[[#This Row],[Popyt]]*Tabela1[[#This Row],[Liczba Rowerów]],0)*30,0)</f>
        <v>270</v>
      </c>
      <c r="H222" s="7">
        <f>IF(WEEKDAY(Tabela1[[#This Row],[Dzień]])=1,Tabela1[[#This Row],[Liczba Rowerów]]*15,0)</f>
        <v>0</v>
      </c>
      <c r="I222" s="7">
        <f>Tabela1[[#This Row],[Przychód]]-Tabela1[[#This Row],[Koszt Serwisu]]</f>
        <v>270</v>
      </c>
      <c r="J222" s="7">
        <f>J221+Tabela1[[#This Row],[Przychód]]</f>
        <v>22980</v>
      </c>
      <c r="K222" s="7">
        <f>K221+Tabela1[[#This Row],[Koszt Serwisu]]</f>
        <v>12800</v>
      </c>
      <c r="L222" s="7">
        <f>Tabela1[[#This Row],[Łączny przychód]]-Tabela1[[#This Row],[Łączny Koszt]]</f>
        <v>10180</v>
      </c>
      <c r="M222" s="7">
        <f>IF(AND(WEEKDAY(Tabela1[[#This Row],[Dzień]])&lt;=6,WEEKDAY(Tabela1[[#This Row],[Dzień]])&gt;=2),ROUNDDOWN(Tabela1[[#This Row],[Popyt]]*Tabela1[[#This Row],[Liczba Rowerów]],0)*E$734,0)</f>
        <v>594</v>
      </c>
      <c r="N222" s="7">
        <f>Tabela1[[#This Row],[Testowany przychód]]-Tabela1[[#This Row],[Koszt Serwisu]]</f>
        <v>594</v>
      </c>
      <c r="O222" s="4">
        <f>IF(P221 &lt;&gt; 0, O221 + 3, O221)</f>
        <v>16</v>
      </c>
      <c r="P222" s="4">
        <f>IF(AND(C222 &lt;&gt; C223,L221&gt;=2400),2400,0)</f>
        <v>0</v>
      </c>
      <c r="Q222" s="7">
        <f>IF(AND(WEEKDAY(Tabela1[[#This Row],[Dzień]])&lt;=6,WEEKDAY(Tabela1[[#This Row],[Dzień]])&gt;=2),ROUNDDOWN(Tabela1[[#This Row],[Popyt]]*Tabela1[[#This Row],[Nowa liczba rowerów]],0)*30,0)</f>
        <v>420</v>
      </c>
      <c r="R222" s="7">
        <f>IF(WEEKDAY(Tabela1[[#This Row],[Dzień]])=1,Tabela1[[#This Row],[Nowa liczba rowerów]]*15,0) + Tabela1[[#This Row],[Koszt kupionych rowerów]]</f>
        <v>0</v>
      </c>
      <c r="S222"/>
    </row>
    <row r="223" spans="1:19" x14ac:dyDescent="0.25">
      <c r="A223" s="1">
        <v>45148</v>
      </c>
      <c r="B223" s="1" t="s">
        <v>4</v>
      </c>
      <c r="C223" s="4" t="str">
        <f>VLOOKUP(MONTH(Tabela1[[#This Row],[Dzień]]),Tabela3[],2,TRUE)</f>
        <v>Sierpień</v>
      </c>
      <c r="D223" s="4">
        <f>YEAR(Tabela1[[#This Row],[Dzień]])</f>
        <v>2023</v>
      </c>
      <c r="E223" s="2">
        <f>VLOOKUP(Tabela1[[#This Row],[Pora roku]],TabelaPopyt[],2,FALSE)</f>
        <v>0.9</v>
      </c>
      <c r="F223" s="3">
        <v>10</v>
      </c>
      <c r="G223" s="7">
        <f>IF(AND(WEEKDAY(Tabela1[[#This Row],[Dzień]])&lt;=6,WEEKDAY(Tabela1[[#This Row],[Dzień]])&gt;=2),ROUNDDOWN(Tabela1[[#This Row],[Popyt]]*Tabela1[[#This Row],[Liczba Rowerów]],0)*30,0)</f>
        <v>270</v>
      </c>
      <c r="H223" s="7">
        <f>IF(WEEKDAY(Tabela1[[#This Row],[Dzień]])=1,Tabela1[[#This Row],[Liczba Rowerów]]*15,0)</f>
        <v>0</v>
      </c>
      <c r="I223" s="7">
        <f>Tabela1[[#This Row],[Przychód]]-Tabela1[[#This Row],[Koszt Serwisu]]</f>
        <v>270</v>
      </c>
      <c r="J223" s="7">
        <f>J222+Tabela1[[#This Row],[Przychód]]</f>
        <v>23250</v>
      </c>
      <c r="K223" s="7">
        <f>K222+Tabela1[[#This Row],[Koszt Serwisu]]</f>
        <v>12800</v>
      </c>
      <c r="L223" s="7">
        <f>Tabela1[[#This Row],[Łączny przychód]]-Tabela1[[#This Row],[Łączny Koszt]]</f>
        <v>10450</v>
      </c>
      <c r="M223" s="7">
        <f>IF(AND(WEEKDAY(Tabela1[[#This Row],[Dzień]])&lt;=6,WEEKDAY(Tabela1[[#This Row],[Dzień]])&gt;=2),ROUNDDOWN(Tabela1[[#This Row],[Popyt]]*Tabela1[[#This Row],[Liczba Rowerów]],0)*E$734,0)</f>
        <v>594</v>
      </c>
      <c r="N223" s="7">
        <f>Tabela1[[#This Row],[Testowany przychód]]-Tabela1[[#This Row],[Koszt Serwisu]]</f>
        <v>594</v>
      </c>
      <c r="O223" s="4">
        <f>IF(P222 &lt;&gt; 0, O222 + 3, O222)</f>
        <v>16</v>
      </c>
      <c r="P223" s="4">
        <f>IF(AND(C223 &lt;&gt; C224,L222&gt;=2400),2400,0)</f>
        <v>0</v>
      </c>
      <c r="Q223" s="7">
        <f>IF(AND(WEEKDAY(Tabela1[[#This Row],[Dzień]])&lt;=6,WEEKDAY(Tabela1[[#This Row],[Dzień]])&gt;=2),ROUNDDOWN(Tabela1[[#This Row],[Popyt]]*Tabela1[[#This Row],[Nowa liczba rowerów]],0)*30,0)</f>
        <v>420</v>
      </c>
      <c r="R223" s="7">
        <f>IF(WEEKDAY(Tabela1[[#This Row],[Dzień]])=1,Tabela1[[#This Row],[Nowa liczba rowerów]]*15,0) + Tabela1[[#This Row],[Koszt kupionych rowerów]]</f>
        <v>0</v>
      </c>
      <c r="S223"/>
    </row>
    <row r="224" spans="1:19" x14ac:dyDescent="0.25">
      <c r="A224" s="1">
        <v>45149</v>
      </c>
      <c r="B224" s="1" t="s">
        <v>4</v>
      </c>
      <c r="C224" s="4" t="str">
        <f>VLOOKUP(MONTH(Tabela1[[#This Row],[Dzień]]),Tabela3[],2,TRUE)</f>
        <v>Sierpień</v>
      </c>
      <c r="D224" s="4">
        <f>YEAR(Tabela1[[#This Row],[Dzień]])</f>
        <v>2023</v>
      </c>
      <c r="E224" s="2">
        <f>VLOOKUP(Tabela1[[#This Row],[Pora roku]],TabelaPopyt[],2,FALSE)</f>
        <v>0.9</v>
      </c>
      <c r="F224" s="3">
        <v>10</v>
      </c>
      <c r="G224" s="7">
        <f>IF(AND(WEEKDAY(Tabela1[[#This Row],[Dzień]])&lt;=6,WEEKDAY(Tabela1[[#This Row],[Dzień]])&gt;=2),ROUNDDOWN(Tabela1[[#This Row],[Popyt]]*Tabela1[[#This Row],[Liczba Rowerów]],0)*30,0)</f>
        <v>270</v>
      </c>
      <c r="H224" s="7">
        <f>IF(WEEKDAY(Tabela1[[#This Row],[Dzień]])=1,Tabela1[[#This Row],[Liczba Rowerów]]*15,0)</f>
        <v>0</v>
      </c>
      <c r="I224" s="7">
        <f>Tabela1[[#This Row],[Przychód]]-Tabela1[[#This Row],[Koszt Serwisu]]</f>
        <v>270</v>
      </c>
      <c r="J224" s="7">
        <f>J223+Tabela1[[#This Row],[Przychód]]</f>
        <v>23520</v>
      </c>
      <c r="K224" s="7">
        <f>K223+Tabela1[[#This Row],[Koszt Serwisu]]</f>
        <v>12800</v>
      </c>
      <c r="L224" s="7">
        <f>Tabela1[[#This Row],[Łączny przychód]]-Tabela1[[#This Row],[Łączny Koszt]]</f>
        <v>10720</v>
      </c>
      <c r="M224" s="7">
        <f>IF(AND(WEEKDAY(Tabela1[[#This Row],[Dzień]])&lt;=6,WEEKDAY(Tabela1[[#This Row],[Dzień]])&gt;=2),ROUNDDOWN(Tabela1[[#This Row],[Popyt]]*Tabela1[[#This Row],[Liczba Rowerów]],0)*E$734,0)</f>
        <v>594</v>
      </c>
      <c r="N224" s="7">
        <f>Tabela1[[#This Row],[Testowany przychód]]-Tabela1[[#This Row],[Koszt Serwisu]]</f>
        <v>594</v>
      </c>
      <c r="O224" s="4">
        <f>IF(P223 &lt;&gt; 0, O223 + 3, O223)</f>
        <v>16</v>
      </c>
      <c r="P224" s="4">
        <f>IF(AND(C224 &lt;&gt; C225,L223&gt;=2400),2400,0)</f>
        <v>0</v>
      </c>
      <c r="Q224" s="7">
        <f>IF(AND(WEEKDAY(Tabela1[[#This Row],[Dzień]])&lt;=6,WEEKDAY(Tabela1[[#This Row],[Dzień]])&gt;=2),ROUNDDOWN(Tabela1[[#This Row],[Popyt]]*Tabela1[[#This Row],[Nowa liczba rowerów]],0)*30,0)</f>
        <v>420</v>
      </c>
      <c r="R224" s="7">
        <f>IF(WEEKDAY(Tabela1[[#This Row],[Dzień]])=1,Tabela1[[#This Row],[Nowa liczba rowerów]]*15,0) + Tabela1[[#This Row],[Koszt kupionych rowerów]]</f>
        <v>0</v>
      </c>
      <c r="S224"/>
    </row>
    <row r="225" spans="1:19" x14ac:dyDescent="0.25">
      <c r="A225" s="1">
        <v>45150</v>
      </c>
      <c r="B225" s="1" t="s">
        <v>4</v>
      </c>
      <c r="C225" s="4" t="str">
        <f>VLOOKUP(MONTH(Tabela1[[#This Row],[Dzień]]),Tabela3[],2,TRUE)</f>
        <v>Sierpień</v>
      </c>
      <c r="D225" s="4">
        <f>YEAR(Tabela1[[#This Row],[Dzień]])</f>
        <v>2023</v>
      </c>
      <c r="E225" s="2">
        <f>VLOOKUP(Tabela1[[#This Row],[Pora roku]],TabelaPopyt[],2,FALSE)</f>
        <v>0.9</v>
      </c>
      <c r="F225" s="3">
        <v>10</v>
      </c>
      <c r="G225" s="7">
        <f>IF(AND(WEEKDAY(Tabela1[[#This Row],[Dzień]])&lt;=6,WEEKDAY(Tabela1[[#This Row],[Dzień]])&gt;=2),ROUNDDOWN(Tabela1[[#This Row],[Popyt]]*Tabela1[[#This Row],[Liczba Rowerów]],0)*30,0)</f>
        <v>0</v>
      </c>
      <c r="H225" s="7">
        <f>IF(WEEKDAY(Tabela1[[#This Row],[Dzień]])=1,Tabela1[[#This Row],[Liczba Rowerów]]*15,0)</f>
        <v>0</v>
      </c>
      <c r="I225" s="7">
        <f>Tabela1[[#This Row],[Przychód]]-Tabela1[[#This Row],[Koszt Serwisu]]</f>
        <v>0</v>
      </c>
      <c r="J225" s="7">
        <f>J224+Tabela1[[#This Row],[Przychód]]</f>
        <v>23520</v>
      </c>
      <c r="K225" s="7">
        <f>K224+Tabela1[[#This Row],[Koszt Serwisu]]</f>
        <v>12800</v>
      </c>
      <c r="L225" s="7">
        <f>Tabela1[[#This Row],[Łączny przychód]]-Tabela1[[#This Row],[Łączny Koszt]]</f>
        <v>10720</v>
      </c>
      <c r="M225" s="7">
        <f>IF(AND(WEEKDAY(Tabela1[[#This Row],[Dzień]])&lt;=6,WEEKDAY(Tabela1[[#This Row],[Dzień]])&gt;=2),ROUNDDOWN(Tabela1[[#This Row],[Popyt]]*Tabela1[[#This Row],[Liczba Rowerów]],0)*E$734,0)</f>
        <v>0</v>
      </c>
      <c r="N225" s="7">
        <f>Tabela1[[#This Row],[Testowany przychód]]-Tabela1[[#This Row],[Koszt Serwisu]]</f>
        <v>0</v>
      </c>
      <c r="O225" s="4">
        <f>IF(P224 &lt;&gt; 0, O224 + 3, O224)</f>
        <v>16</v>
      </c>
      <c r="P225" s="4">
        <f>IF(AND(C225 &lt;&gt; C226,L224&gt;=2400),2400,0)</f>
        <v>0</v>
      </c>
      <c r="Q225" s="7">
        <f>IF(AND(WEEKDAY(Tabela1[[#This Row],[Dzień]])&lt;=6,WEEKDAY(Tabela1[[#This Row],[Dzień]])&gt;=2),ROUNDDOWN(Tabela1[[#This Row],[Popyt]]*Tabela1[[#This Row],[Nowa liczba rowerów]],0)*30,0)</f>
        <v>0</v>
      </c>
      <c r="R225" s="7">
        <f>IF(WEEKDAY(Tabela1[[#This Row],[Dzień]])=1,Tabela1[[#This Row],[Nowa liczba rowerów]]*15,0) + Tabela1[[#This Row],[Koszt kupionych rowerów]]</f>
        <v>0</v>
      </c>
      <c r="S225"/>
    </row>
    <row r="226" spans="1:19" x14ac:dyDescent="0.25">
      <c r="A226" s="1">
        <v>45151</v>
      </c>
      <c r="B226" s="1" t="s">
        <v>4</v>
      </c>
      <c r="C226" s="4" t="str">
        <f>VLOOKUP(MONTH(Tabela1[[#This Row],[Dzień]]),Tabela3[],2,TRUE)</f>
        <v>Sierpień</v>
      </c>
      <c r="D226" s="4">
        <f>YEAR(Tabela1[[#This Row],[Dzień]])</f>
        <v>2023</v>
      </c>
      <c r="E226" s="2">
        <f>VLOOKUP(Tabela1[[#This Row],[Pora roku]],TabelaPopyt[],2,FALSE)</f>
        <v>0.9</v>
      </c>
      <c r="F226" s="3">
        <v>10</v>
      </c>
      <c r="G226" s="7">
        <f>IF(AND(WEEKDAY(Tabela1[[#This Row],[Dzień]])&lt;=6,WEEKDAY(Tabela1[[#This Row],[Dzień]])&gt;=2),ROUNDDOWN(Tabela1[[#This Row],[Popyt]]*Tabela1[[#This Row],[Liczba Rowerów]],0)*30,0)</f>
        <v>0</v>
      </c>
      <c r="H226" s="7">
        <f>IF(WEEKDAY(Tabela1[[#This Row],[Dzień]])=1,Tabela1[[#This Row],[Liczba Rowerów]]*15,0)</f>
        <v>150</v>
      </c>
      <c r="I226" s="7">
        <f>Tabela1[[#This Row],[Przychód]]-Tabela1[[#This Row],[Koszt Serwisu]]</f>
        <v>-150</v>
      </c>
      <c r="J226" s="7">
        <f>J225+Tabela1[[#This Row],[Przychód]]</f>
        <v>23520</v>
      </c>
      <c r="K226" s="7">
        <f>K225+Tabela1[[#This Row],[Koszt Serwisu]]</f>
        <v>12950</v>
      </c>
      <c r="L226" s="7">
        <f>Tabela1[[#This Row],[Łączny przychód]]-Tabela1[[#This Row],[Łączny Koszt]]</f>
        <v>10570</v>
      </c>
      <c r="M226" s="7">
        <f>IF(AND(WEEKDAY(Tabela1[[#This Row],[Dzień]])&lt;=6,WEEKDAY(Tabela1[[#This Row],[Dzień]])&gt;=2),ROUNDDOWN(Tabela1[[#This Row],[Popyt]]*Tabela1[[#This Row],[Liczba Rowerów]],0)*E$734,0)</f>
        <v>0</v>
      </c>
      <c r="N226" s="7">
        <f>Tabela1[[#This Row],[Testowany przychód]]-Tabela1[[#This Row],[Koszt Serwisu]]</f>
        <v>-150</v>
      </c>
      <c r="O226" s="4">
        <f>IF(P225 &lt;&gt; 0, O225 + 3, O225)</f>
        <v>16</v>
      </c>
      <c r="P226" s="4">
        <f>IF(AND(C226 &lt;&gt; C227,L225&gt;=2400),2400,0)</f>
        <v>0</v>
      </c>
      <c r="Q226" s="7">
        <f>IF(AND(WEEKDAY(Tabela1[[#This Row],[Dzień]])&lt;=6,WEEKDAY(Tabela1[[#This Row],[Dzień]])&gt;=2),ROUNDDOWN(Tabela1[[#This Row],[Popyt]]*Tabela1[[#This Row],[Nowa liczba rowerów]],0)*30,0)</f>
        <v>0</v>
      </c>
      <c r="R226" s="7">
        <f>IF(WEEKDAY(Tabela1[[#This Row],[Dzień]])=1,Tabela1[[#This Row],[Nowa liczba rowerów]]*15,0) + Tabela1[[#This Row],[Koszt kupionych rowerów]]</f>
        <v>240</v>
      </c>
      <c r="S226"/>
    </row>
    <row r="227" spans="1:19" x14ac:dyDescent="0.25">
      <c r="A227" s="1">
        <v>45152</v>
      </c>
      <c r="B227" s="1" t="s">
        <v>4</v>
      </c>
      <c r="C227" s="4" t="str">
        <f>VLOOKUP(MONTH(Tabela1[[#This Row],[Dzień]]),Tabela3[],2,TRUE)</f>
        <v>Sierpień</v>
      </c>
      <c r="D227" s="4">
        <f>YEAR(Tabela1[[#This Row],[Dzień]])</f>
        <v>2023</v>
      </c>
      <c r="E227" s="2">
        <f>VLOOKUP(Tabela1[[#This Row],[Pora roku]],TabelaPopyt[],2,FALSE)</f>
        <v>0.9</v>
      </c>
      <c r="F227" s="3">
        <v>10</v>
      </c>
      <c r="G227" s="7">
        <f>IF(AND(WEEKDAY(Tabela1[[#This Row],[Dzień]])&lt;=6,WEEKDAY(Tabela1[[#This Row],[Dzień]])&gt;=2),ROUNDDOWN(Tabela1[[#This Row],[Popyt]]*Tabela1[[#This Row],[Liczba Rowerów]],0)*30,0)</f>
        <v>270</v>
      </c>
      <c r="H227" s="7">
        <f>IF(WEEKDAY(Tabela1[[#This Row],[Dzień]])=1,Tabela1[[#This Row],[Liczba Rowerów]]*15,0)</f>
        <v>0</v>
      </c>
      <c r="I227" s="7">
        <f>Tabela1[[#This Row],[Przychód]]-Tabela1[[#This Row],[Koszt Serwisu]]</f>
        <v>270</v>
      </c>
      <c r="J227" s="7">
        <f>J226+Tabela1[[#This Row],[Przychód]]</f>
        <v>23790</v>
      </c>
      <c r="K227" s="7">
        <f>K226+Tabela1[[#This Row],[Koszt Serwisu]]</f>
        <v>12950</v>
      </c>
      <c r="L227" s="7">
        <f>Tabela1[[#This Row],[Łączny przychód]]-Tabela1[[#This Row],[Łączny Koszt]]</f>
        <v>10840</v>
      </c>
      <c r="M227" s="7">
        <f>IF(AND(WEEKDAY(Tabela1[[#This Row],[Dzień]])&lt;=6,WEEKDAY(Tabela1[[#This Row],[Dzień]])&gt;=2),ROUNDDOWN(Tabela1[[#This Row],[Popyt]]*Tabela1[[#This Row],[Liczba Rowerów]],0)*E$734,0)</f>
        <v>594</v>
      </c>
      <c r="N227" s="7">
        <f>Tabela1[[#This Row],[Testowany przychód]]-Tabela1[[#This Row],[Koszt Serwisu]]</f>
        <v>594</v>
      </c>
      <c r="O227" s="4">
        <f>IF(P226 &lt;&gt; 0, O226 + 3, O226)</f>
        <v>16</v>
      </c>
      <c r="P227" s="4">
        <f>IF(AND(C227 &lt;&gt; C228,L226&gt;=2400),2400,0)</f>
        <v>0</v>
      </c>
      <c r="Q227" s="7">
        <f>IF(AND(WEEKDAY(Tabela1[[#This Row],[Dzień]])&lt;=6,WEEKDAY(Tabela1[[#This Row],[Dzień]])&gt;=2),ROUNDDOWN(Tabela1[[#This Row],[Popyt]]*Tabela1[[#This Row],[Nowa liczba rowerów]],0)*30,0)</f>
        <v>420</v>
      </c>
      <c r="R227" s="7">
        <f>IF(WEEKDAY(Tabela1[[#This Row],[Dzień]])=1,Tabela1[[#This Row],[Nowa liczba rowerów]]*15,0) + Tabela1[[#This Row],[Koszt kupionych rowerów]]</f>
        <v>0</v>
      </c>
      <c r="S227"/>
    </row>
    <row r="228" spans="1:19" x14ac:dyDescent="0.25">
      <c r="A228" s="1">
        <v>45153</v>
      </c>
      <c r="B228" s="1" t="s">
        <v>4</v>
      </c>
      <c r="C228" s="4" t="str">
        <f>VLOOKUP(MONTH(Tabela1[[#This Row],[Dzień]]),Tabela3[],2,TRUE)</f>
        <v>Sierpień</v>
      </c>
      <c r="D228" s="4">
        <f>YEAR(Tabela1[[#This Row],[Dzień]])</f>
        <v>2023</v>
      </c>
      <c r="E228" s="2">
        <f>VLOOKUP(Tabela1[[#This Row],[Pora roku]],TabelaPopyt[],2,FALSE)</f>
        <v>0.9</v>
      </c>
      <c r="F228" s="3">
        <v>10</v>
      </c>
      <c r="G228" s="7">
        <f>IF(AND(WEEKDAY(Tabela1[[#This Row],[Dzień]])&lt;=6,WEEKDAY(Tabela1[[#This Row],[Dzień]])&gt;=2),ROUNDDOWN(Tabela1[[#This Row],[Popyt]]*Tabela1[[#This Row],[Liczba Rowerów]],0)*30,0)</f>
        <v>270</v>
      </c>
      <c r="H228" s="7">
        <f>IF(WEEKDAY(Tabela1[[#This Row],[Dzień]])=1,Tabela1[[#This Row],[Liczba Rowerów]]*15,0)</f>
        <v>0</v>
      </c>
      <c r="I228" s="7">
        <f>Tabela1[[#This Row],[Przychód]]-Tabela1[[#This Row],[Koszt Serwisu]]</f>
        <v>270</v>
      </c>
      <c r="J228" s="7">
        <f>J227+Tabela1[[#This Row],[Przychód]]</f>
        <v>24060</v>
      </c>
      <c r="K228" s="7">
        <f>K227+Tabela1[[#This Row],[Koszt Serwisu]]</f>
        <v>12950</v>
      </c>
      <c r="L228" s="7">
        <f>Tabela1[[#This Row],[Łączny przychód]]-Tabela1[[#This Row],[Łączny Koszt]]</f>
        <v>11110</v>
      </c>
      <c r="M228" s="7">
        <f>IF(AND(WEEKDAY(Tabela1[[#This Row],[Dzień]])&lt;=6,WEEKDAY(Tabela1[[#This Row],[Dzień]])&gt;=2),ROUNDDOWN(Tabela1[[#This Row],[Popyt]]*Tabela1[[#This Row],[Liczba Rowerów]],0)*E$734,0)</f>
        <v>594</v>
      </c>
      <c r="N228" s="7">
        <f>Tabela1[[#This Row],[Testowany przychód]]-Tabela1[[#This Row],[Koszt Serwisu]]</f>
        <v>594</v>
      </c>
      <c r="O228" s="4">
        <f>IF(P227 &lt;&gt; 0, O227 + 3, O227)</f>
        <v>16</v>
      </c>
      <c r="P228" s="4">
        <f>IF(AND(C228 &lt;&gt; C229,L227&gt;=2400),2400,0)</f>
        <v>0</v>
      </c>
      <c r="Q228" s="7">
        <f>IF(AND(WEEKDAY(Tabela1[[#This Row],[Dzień]])&lt;=6,WEEKDAY(Tabela1[[#This Row],[Dzień]])&gt;=2),ROUNDDOWN(Tabela1[[#This Row],[Popyt]]*Tabela1[[#This Row],[Nowa liczba rowerów]],0)*30,0)</f>
        <v>420</v>
      </c>
      <c r="R228" s="7">
        <f>IF(WEEKDAY(Tabela1[[#This Row],[Dzień]])=1,Tabela1[[#This Row],[Nowa liczba rowerów]]*15,0) + Tabela1[[#This Row],[Koszt kupionych rowerów]]</f>
        <v>0</v>
      </c>
      <c r="S228"/>
    </row>
    <row r="229" spans="1:19" x14ac:dyDescent="0.25">
      <c r="A229" s="1">
        <v>45154</v>
      </c>
      <c r="B229" s="1" t="s">
        <v>4</v>
      </c>
      <c r="C229" s="4" t="str">
        <f>VLOOKUP(MONTH(Tabela1[[#This Row],[Dzień]]),Tabela3[],2,TRUE)</f>
        <v>Sierpień</v>
      </c>
      <c r="D229" s="4">
        <f>YEAR(Tabela1[[#This Row],[Dzień]])</f>
        <v>2023</v>
      </c>
      <c r="E229" s="2">
        <f>VLOOKUP(Tabela1[[#This Row],[Pora roku]],TabelaPopyt[],2,FALSE)</f>
        <v>0.9</v>
      </c>
      <c r="F229" s="3">
        <v>10</v>
      </c>
      <c r="G229" s="7">
        <f>IF(AND(WEEKDAY(Tabela1[[#This Row],[Dzień]])&lt;=6,WEEKDAY(Tabela1[[#This Row],[Dzień]])&gt;=2),ROUNDDOWN(Tabela1[[#This Row],[Popyt]]*Tabela1[[#This Row],[Liczba Rowerów]],0)*30,0)</f>
        <v>270</v>
      </c>
      <c r="H229" s="7">
        <f>IF(WEEKDAY(Tabela1[[#This Row],[Dzień]])=1,Tabela1[[#This Row],[Liczba Rowerów]]*15,0)</f>
        <v>0</v>
      </c>
      <c r="I229" s="7">
        <f>Tabela1[[#This Row],[Przychód]]-Tabela1[[#This Row],[Koszt Serwisu]]</f>
        <v>270</v>
      </c>
      <c r="J229" s="7">
        <f>J228+Tabela1[[#This Row],[Przychód]]</f>
        <v>24330</v>
      </c>
      <c r="K229" s="7">
        <f>K228+Tabela1[[#This Row],[Koszt Serwisu]]</f>
        <v>12950</v>
      </c>
      <c r="L229" s="7">
        <f>Tabela1[[#This Row],[Łączny przychód]]-Tabela1[[#This Row],[Łączny Koszt]]</f>
        <v>11380</v>
      </c>
      <c r="M229" s="7">
        <f>IF(AND(WEEKDAY(Tabela1[[#This Row],[Dzień]])&lt;=6,WEEKDAY(Tabela1[[#This Row],[Dzień]])&gt;=2),ROUNDDOWN(Tabela1[[#This Row],[Popyt]]*Tabela1[[#This Row],[Liczba Rowerów]],0)*E$734,0)</f>
        <v>594</v>
      </c>
      <c r="N229" s="7">
        <f>Tabela1[[#This Row],[Testowany przychód]]-Tabela1[[#This Row],[Koszt Serwisu]]</f>
        <v>594</v>
      </c>
      <c r="O229" s="4">
        <f>IF(P228 &lt;&gt; 0, O228 + 3, O228)</f>
        <v>16</v>
      </c>
      <c r="P229" s="4">
        <f>IF(AND(C229 &lt;&gt; C230,L228&gt;=2400),2400,0)</f>
        <v>0</v>
      </c>
      <c r="Q229" s="7">
        <f>IF(AND(WEEKDAY(Tabela1[[#This Row],[Dzień]])&lt;=6,WEEKDAY(Tabela1[[#This Row],[Dzień]])&gt;=2),ROUNDDOWN(Tabela1[[#This Row],[Popyt]]*Tabela1[[#This Row],[Nowa liczba rowerów]],0)*30,0)</f>
        <v>420</v>
      </c>
      <c r="R229" s="7">
        <f>IF(WEEKDAY(Tabela1[[#This Row],[Dzień]])=1,Tabela1[[#This Row],[Nowa liczba rowerów]]*15,0) + Tabela1[[#This Row],[Koszt kupionych rowerów]]</f>
        <v>0</v>
      </c>
      <c r="S229"/>
    </row>
    <row r="230" spans="1:19" x14ac:dyDescent="0.25">
      <c r="A230" s="1">
        <v>45155</v>
      </c>
      <c r="B230" s="1" t="s">
        <v>4</v>
      </c>
      <c r="C230" s="4" t="str">
        <f>VLOOKUP(MONTH(Tabela1[[#This Row],[Dzień]]),Tabela3[],2,TRUE)</f>
        <v>Sierpień</v>
      </c>
      <c r="D230" s="4">
        <f>YEAR(Tabela1[[#This Row],[Dzień]])</f>
        <v>2023</v>
      </c>
      <c r="E230" s="2">
        <f>VLOOKUP(Tabela1[[#This Row],[Pora roku]],TabelaPopyt[],2,FALSE)</f>
        <v>0.9</v>
      </c>
      <c r="F230" s="3">
        <v>10</v>
      </c>
      <c r="G230" s="7">
        <f>IF(AND(WEEKDAY(Tabela1[[#This Row],[Dzień]])&lt;=6,WEEKDAY(Tabela1[[#This Row],[Dzień]])&gt;=2),ROUNDDOWN(Tabela1[[#This Row],[Popyt]]*Tabela1[[#This Row],[Liczba Rowerów]],0)*30,0)</f>
        <v>270</v>
      </c>
      <c r="H230" s="7">
        <f>IF(WEEKDAY(Tabela1[[#This Row],[Dzień]])=1,Tabela1[[#This Row],[Liczba Rowerów]]*15,0)</f>
        <v>0</v>
      </c>
      <c r="I230" s="7">
        <f>Tabela1[[#This Row],[Przychód]]-Tabela1[[#This Row],[Koszt Serwisu]]</f>
        <v>270</v>
      </c>
      <c r="J230" s="7">
        <f>J229+Tabela1[[#This Row],[Przychód]]</f>
        <v>24600</v>
      </c>
      <c r="K230" s="7">
        <f>K229+Tabela1[[#This Row],[Koszt Serwisu]]</f>
        <v>12950</v>
      </c>
      <c r="L230" s="7">
        <f>Tabela1[[#This Row],[Łączny przychód]]-Tabela1[[#This Row],[Łączny Koszt]]</f>
        <v>11650</v>
      </c>
      <c r="M230" s="7">
        <f>IF(AND(WEEKDAY(Tabela1[[#This Row],[Dzień]])&lt;=6,WEEKDAY(Tabela1[[#This Row],[Dzień]])&gt;=2),ROUNDDOWN(Tabela1[[#This Row],[Popyt]]*Tabela1[[#This Row],[Liczba Rowerów]],0)*E$734,0)</f>
        <v>594</v>
      </c>
      <c r="N230" s="7">
        <f>Tabela1[[#This Row],[Testowany przychód]]-Tabela1[[#This Row],[Koszt Serwisu]]</f>
        <v>594</v>
      </c>
      <c r="O230" s="4">
        <f>IF(P229 &lt;&gt; 0, O229 + 3, O229)</f>
        <v>16</v>
      </c>
      <c r="P230" s="4">
        <f>IF(AND(C230 &lt;&gt; C231,L229&gt;=2400),2400,0)</f>
        <v>0</v>
      </c>
      <c r="Q230" s="7">
        <f>IF(AND(WEEKDAY(Tabela1[[#This Row],[Dzień]])&lt;=6,WEEKDAY(Tabela1[[#This Row],[Dzień]])&gt;=2),ROUNDDOWN(Tabela1[[#This Row],[Popyt]]*Tabela1[[#This Row],[Nowa liczba rowerów]],0)*30,0)</f>
        <v>420</v>
      </c>
      <c r="R230" s="7">
        <f>IF(WEEKDAY(Tabela1[[#This Row],[Dzień]])=1,Tabela1[[#This Row],[Nowa liczba rowerów]]*15,0) + Tabela1[[#This Row],[Koszt kupionych rowerów]]</f>
        <v>0</v>
      </c>
      <c r="S230"/>
    </row>
    <row r="231" spans="1:19" x14ac:dyDescent="0.25">
      <c r="A231" s="1">
        <v>45156</v>
      </c>
      <c r="B231" s="1" t="s">
        <v>4</v>
      </c>
      <c r="C231" s="4" t="str">
        <f>VLOOKUP(MONTH(Tabela1[[#This Row],[Dzień]]),Tabela3[],2,TRUE)</f>
        <v>Sierpień</v>
      </c>
      <c r="D231" s="4">
        <f>YEAR(Tabela1[[#This Row],[Dzień]])</f>
        <v>2023</v>
      </c>
      <c r="E231" s="2">
        <f>VLOOKUP(Tabela1[[#This Row],[Pora roku]],TabelaPopyt[],2,FALSE)</f>
        <v>0.9</v>
      </c>
      <c r="F231" s="3">
        <v>10</v>
      </c>
      <c r="G231" s="7">
        <f>IF(AND(WEEKDAY(Tabela1[[#This Row],[Dzień]])&lt;=6,WEEKDAY(Tabela1[[#This Row],[Dzień]])&gt;=2),ROUNDDOWN(Tabela1[[#This Row],[Popyt]]*Tabela1[[#This Row],[Liczba Rowerów]],0)*30,0)</f>
        <v>270</v>
      </c>
      <c r="H231" s="7">
        <f>IF(WEEKDAY(Tabela1[[#This Row],[Dzień]])=1,Tabela1[[#This Row],[Liczba Rowerów]]*15,0)</f>
        <v>0</v>
      </c>
      <c r="I231" s="7">
        <f>Tabela1[[#This Row],[Przychód]]-Tabela1[[#This Row],[Koszt Serwisu]]</f>
        <v>270</v>
      </c>
      <c r="J231" s="7">
        <f>J230+Tabela1[[#This Row],[Przychód]]</f>
        <v>24870</v>
      </c>
      <c r="K231" s="7">
        <f>K230+Tabela1[[#This Row],[Koszt Serwisu]]</f>
        <v>12950</v>
      </c>
      <c r="L231" s="7">
        <f>Tabela1[[#This Row],[Łączny przychód]]-Tabela1[[#This Row],[Łączny Koszt]]</f>
        <v>11920</v>
      </c>
      <c r="M231" s="7">
        <f>IF(AND(WEEKDAY(Tabela1[[#This Row],[Dzień]])&lt;=6,WEEKDAY(Tabela1[[#This Row],[Dzień]])&gt;=2),ROUNDDOWN(Tabela1[[#This Row],[Popyt]]*Tabela1[[#This Row],[Liczba Rowerów]],0)*E$734,0)</f>
        <v>594</v>
      </c>
      <c r="N231" s="7">
        <f>Tabela1[[#This Row],[Testowany przychód]]-Tabela1[[#This Row],[Koszt Serwisu]]</f>
        <v>594</v>
      </c>
      <c r="O231" s="4">
        <f>IF(P230 &lt;&gt; 0, O230 + 3, O230)</f>
        <v>16</v>
      </c>
      <c r="P231" s="4">
        <f>IF(AND(C231 &lt;&gt; C232,L230&gt;=2400),2400,0)</f>
        <v>0</v>
      </c>
      <c r="Q231" s="7">
        <f>IF(AND(WEEKDAY(Tabela1[[#This Row],[Dzień]])&lt;=6,WEEKDAY(Tabela1[[#This Row],[Dzień]])&gt;=2),ROUNDDOWN(Tabela1[[#This Row],[Popyt]]*Tabela1[[#This Row],[Nowa liczba rowerów]],0)*30,0)</f>
        <v>420</v>
      </c>
      <c r="R231" s="7">
        <f>IF(WEEKDAY(Tabela1[[#This Row],[Dzień]])=1,Tabela1[[#This Row],[Nowa liczba rowerów]]*15,0) + Tabela1[[#This Row],[Koszt kupionych rowerów]]</f>
        <v>0</v>
      </c>
      <c r="S231"/>
    </row>
    <row r="232" spans="1:19" x14ac:dyDescent="0.25">
      <c r="A232" s="1">
        <v>45157</v>
      </c>
      <c r="B232" s="1" t="s">
        <v>4</v>
      </c>
      <c r="C232" s="4" t="str">
        <f>VLOOKUP(MONTH(Tabela1[[#This Row],[Dzień]]),Tabela3[],2,TRUE)</f>
        <v>Sierpień</v>
      </c>
      <c r="D232" s="4">
        <f>YEAR(Tabela1[[#This Row],[Dzień]])</f>
        <v>2023</v>
      </c>
      <c r="E232" s="2">
        <f>VLOOKUP(Tabela1[[#This Row],[Pora roku]],TabelaPopyt[],2,FALSE)</f>
        <v>0.9</v>
      </c>
      <c r="F232" s="3">
        <v>10</v>
      </c>
      <c r="G232" s="7">
        <f>IF(AND(WEEKDAY(Tabela1[[#This Row],[Dzień]])&lt;=6,WEEKDAY(Tabela1[[#This Row],[Dzień]])&gt;=2),ROUNDDOWN(Tabela1[[#This Row],[Popyt]]*Tabela1[[#This Row],[Liczba Rowerów]],0)*30,0)</f>
        <v>0</v>
      </c>
      <c r="H232" s="7">
        <f>IF(WEEKDAY(Tabela1[[#This Row],[Dzień]])=1,Tabela1[[#This Row],[Liczba Rowerów]]*15,0)</f>
        <v>0</v>
      </c>
      <c r="I232" s="7">
        <f>Tabela1[[#This Row],[Przychód]]-Tabela1[[#This Row],[Koszt Serwisu]]</f>
        <v>0</v>
      </c>
      <c r="J232" s="7">
        <f>J231+Tabela1[[#This Row],[Przychód]]</f>
        <v>24870</v>
      </c>
      <c r="K232" s="7">
        <f>K231+Tabela1[[#This Row],[Koszt Serwisu]]</f>
        <v>12950</v>
      </c>
      <c r="L232" s="7">
        <f>Tabela1[[#This Row],[Łączny przychód]]-Tabela1[[#This Row],[Łączny Koszt]]</f>
        <v>11920</v>
      </c>
      <c r="M232" s="7">
        <f>IF(AND(WEEKDAY(Tabela1[[#This Row],[Dzień]])&lt;=6,WEEKDAY(Tabela1[[#This Row],[Dzień]])&gt;=2),ROUNDDOWN(Tabela1[[#This Row],[Popyt]]*Tabela1[[#This Row],[Liczba Rowerów]],0)*E$734,0)</f>
        <v>0</v>
      </c>
      <c r="N232" s="7">
        <f>Tabela1[[#This Row],[Testowany przychód]]-Tabela1[[#This Row],[Koszt Serwisu]]</f>
        <v>0</v>
      </c>
      <c r="O232" s="4">
        <f>IF(P231 &lt;&gt; 0, O231 + 3, O231)</f>
        <v>16</v>
      </c>
      <c r="P232" s="4">
        <f>IF(AND(C232 &lt;&gt; C233,L231&gt;=2400),2400,0)</f>
        <v>0</v>
      </c>
      <c r="Q232" s="7">
        <f>IF(AND(WEEKDAY(Tabela1[[#This Row],[Dzień]])&lt;=6,WEEKDAY(Tabela1[[#This Row],[Dzień]])&gt;=2),ROUNDDOWN(Tabela1[[#This Row],[Popyt]]*Tabela1[[#This Row],[Nowa liczba rowerów]],0)*30,0)</f>
        <v>0</v>
      </c>
      <c r="R232" s="7">
        <f>IF(WEEKDAY(Tabela1[[#This Row],[Dzień]])=1,Tabela1[[#This Row],[Nowa liczba rowerów]]*15,0) + Tabela1[[#This Row],[Koszt kupionych rowerów]]</f>
        <v>0</v>
      </c>
      <c r="S232"/>
    </row>
    <row r="233" spans="1:19" x14ac:dyDescent="0.25">
      <c r="A233" s="1">
        <v>45158</v>
      </c>
      <c r="B233" s="1" t="s">
        <v>4</v>
      </c>
      <c r="C233" s="4" t="str">
        <f>VLOOKUP(MONTH(Tabela1[[#This Row],[Dzień]]),Tabela3[],2,TRUE)</f>
        <v>Sierpień</v>
      </c>
      <c r="D233" s="4">
        <f>YEAR(Tabela1[[#This Row],[Dzień]])</f>
        <v>2023</v>
      </c>
      <c r="E233" s="2">
        <f>VLOOKUP(Tabela1[[#This Row],[Pora roku]],TabelaPopyt[],2,FALSE)</f>
        <v>0.9</v>
      </c>
      <c r="F233" s="3">
        <v>10</v>
      </c>
      <c r="G233" s="7">
        <f>IF(AND(WEEKDAY(Tabela1[[#This Row],[Dzień]])&lt;=6,WEEKDAY(Tabela1[[#This Row],[Dzień]])&gt;=2),ROUNDDOWN(Tabela1[[#This Row],[Popyt]]*Tabela1[[#This Row],[Liczba Rowerów]],0)*30,0)</f>
        <v>0</v>
      </c>
      <c r="H233" s="7">
        <f>IF(WEEKDAY(Tabela1[[#This Row],[Dzień]])=1,Tabela1[[#This Row],[Liczba Rowerów]]*15,0)</f>
        <v>150</v>
      </c>
      <c r="I233" s="7">
        <f>Tabela1[[#This Row],[Przychód]]-Tabela1[[#This Row],[Koszt Serwisu]]</f>
        <v>-150</v>
      </c>
      <c r="J233" s="7">
        <f>J232+Tabela1[[#This Row],[Przychód]]</f>
        <v>24870</v>
      </c>
      <c r="K233" s="7">
        <f>K232+Tabela1[[#This Row],[Koszt Serwisu]]</f>
        <v>13100</v>
      </c>
      <c r="L233" s="7">
        <f>Tabela1[[#This Row],[Łączny przychód]]-Tabela1[[#This Row],[Łączny Koszt]]</f>
        <v>11770</v>
      </c>
      <c r="M233" s="7">
        <f>IF(AND(WEEKDAY(Tabela1[[#This Row],[Dzień]])&lt;=6,WEEKDAY(Tabela1[[#This Row],[Dzień]])&gt;=2),ROUNDDOWN(Tabela1[[#This Row],[Popyt]]*Tabela1[[#This Row],[Liczba Rowerów]],0)*E$734,0)</f>
        <v>0</v>
      </c>
      <c r="N233" s="7">
        <f>Tabela1[[#This Row],[Testowany przychód]]-Tabela1[[#This Row],[Koszt Serwisu]]</f>
        <v>-150</v>
      </c>
      <c r="O233" s="4">
        <f>IF(P232 &lt;&gt; 0, O232 + 3, O232)</f>
        <v>16</v>
      </c>
      <c r="P233" s="4">
        <f>IF(AND(C233 &lt;&gt; C234,L232&gt;=2400),2400,0)</f>
        <v>0</v>
      </c>
      <c r="Q233" s="7">
        <f>IF(AND(WEEKDAY(Tabela1[[#This Row],[Dzień]])&lt;=6,WEEKDAY(Tabela1[[#This Row],[Dzień]])&gt;=2),ROUNDDOWN(Tabela1[[#This Row],[Popyt]]*Tabela1[[#This Row],[Nowa liczba rowerów]],0)*30,0)</f>
        <v>0</v>
      </c>
      <c r="R233" s="7">
        <f>IF(WEEKDAY(Tabela1[[#This Row],[Dzień]])=1,Tabela1[[#This Row],[Nowa liczba rowerów]]*15,0) + Tabela1[[#This Row],[Koszt kupionych rowerów]]</f>
        <v>240</v>
      </c>
      <c r="S233"/>
    </row>
    <row r="234" spans="1:19" x14ac:dyDescent="0.25">
      <c r="A234" s="1">
        <v>45159</v>
      </c>
      <c r="B234" s="1" t="s">
        <v>4</v>
      </c>
      <c r="C234" s="4" t="str">
        <f>VLOOKUP(MONTH(Tabela1[[#This Row],[Dzień]]),Tabela3[],2,TRUE)</f>
        <v>Sierpień</v>
      </c>
      <c r="D234" s="4">
        <f>YEAR(Tabela1[[#This Row],[Dzień]])</f>
        <v>2023</v>
      </c>
      <c r="E234" s="2">
        <f>VLOOKUP(Tabela1[[#This Row],[Pora roku]],TabelaPopyt[],2,FALSE)</f>
        <v>0.9</v>
      </c>
      <c r="F234" s="3">
        <v>10</v>
      </c>
      <c r="G234" s="7">
        <f>IF(AND(WEEKDAY(Tabela1[[#This Row],[Dzień]])&lt;=6,WEEKDAY(Tabela1[[#This Row],[Dzień]])&gt;=2),ROUNDDOWN(Tabela1[[#This Row],[Popyt]]*Tabela1[[#This Row],[Liczba Rowerów]],0)*30,0)</f>
        <v>270</v>
      </c>
      <c r="H234" s="7">
        <f>IF(WEEKDAY(Tabela1[[#This Row],[Dzień]])=1,Tabela1[[#This Row],[Liczba Rowerów]]*15,0)</f>
        <v>0</v>
      </c>
      <c r="I234" s="7">
        <f>Tabela1[[#This Row],[Przychód]]-Tabela1[[#This Row],[Koszt Serwisu]]</f>
        <v>270</v>
      </c>
      <c r="J234" s="7">
        <f>J233+Tabela1[[#This Row],[Przychód]]</f>
        <v>25140</v>
      </c>
      <c r="K234" s="7">
        <f>K233+Tabela1[[#This Row],[Koszt Serwisu]]</f>
        <v>13100</v>
      </c>
      <c r="L234" s="7">
        <f>Tabela1[[#This Row],[Łączny przychód]]-Tabela1[[#This Row],[Łączny Koszt]]</f>
        <v>12040</v>
      </c>
      <c r="M234" s="7">
        <f>IF(AND(WEEKDAY(Tabela1[[#This Row],[Dzień]])&lt;=6,WEEKDAY(Tabela1[[#This Row],[Dzień]])&gt;=2),ROUNDDOWN(Tabela1[[#This Row],[Popyt]]*Tabela1[[#This Row],[Liczba Rowerów]],0)*E$734,0)</f>
        <v>594</v>
      </c>
      <c r="N234" s="7">
        <f>Tabela1[[#This Row],[Testowany przychód]]-Tabela1[[#This Row],[Koszt Serwisu]]</f>
        <v>594</v>
      </c>
      <c r="O234" s="4">
        <f>IF(P233 &lt;&gt; 0, O233 + 3, O233)</f>
        <v>16</v>
      </c>
      <c r="P234" s="4">
        <f>IF(AND(C234 &lt;&gt; C235,L233&gt;=2400),2400,0)</f>
        <v>0</v>
      </c>
      <c r="Q234" s="7">
        <f>IF(AND(WEEKDAY(Tabela1[[#This Row],[Dzień]])&lt;=6,WEEKDAY(Tabela1[[#This Row],[Dzień]])&gt;=2),ROUNDDOWN(Tabela1[[#This Row],[Popyt]]*Tabela1[[#This Row],[Nowa liczba rowerów]],0)*30,0)</f>
        <v>420</v>
      </c>
      <c r="R234" s="7">
        <f>IF(WEEKDAY(Tabela1[[#This Row],[Dzień]])=1,Tabela1[[#This Row],[Nowa liczba rowerów]]*15,0) + Tabela1[[#This Row],[Koszt kupionych rowerów]]</f>
        <v>0</v>
      </c>
      <c r="S234"/>
    </row>
    <row r="235" spans="1:19" x14ac:dyDescent="0.25">
      <c r="A235" s="1">
        <v>45160</v>
      </c>
      <c r="B235" s="1" t="s">
        <v>4</v>
      </c>
      <c r="C235" s="4" t="str">
        <f>VLOOKUP(MONTH(Tabela1[[#This Row],[Dzień]]),Tabela3[],2,TRUE)</f>
        <v>Sierpień</v>
      </c>
      <c r="D235" s="4">
        <f>YEAR(Tabela1[[#This Row],[Dzień]])</f>
        <v>2023</v>
      </c>
      <c r="E235" s="2">
        <f>VLOOKUP(Tabela1[[#This Row],[Pora roku]],TabelaPopyt[],2,FALSE)</f>
        <v>0.9</v>
      </c>
      <c r="F235" s="3">
        <v>10</v>
      </c>
      <c r="G235" s="7">
        <f>IF(AND(WEEKDAY(Tabela1[[#This Row],[Dzień]])&lt;=6,WEEKDAY(Tabela1[[#This Row],[Dzień]])&gt;=2),ROUNDDOWN(Tabela1[[#This Row],[Popyt]]*Tabela1[[#This Row],[Liczba Rowerów]],0)*30,0)</f>
        <v>270</v>
      </c>
      <c r="H235" s="7">
        <f>IF(WEEKDAY(Tabela1[[#This Row],[Dzień]])=1,Tabela1[[#This Row],[Liczba Rowerów]]*15,0)</f>
        <v>0</v>
      </c>
      <c r="I235" s="7">
        <f>Tabela1[[#This Row],[Przychód]]-Tabela1[[#This Row],[Koszt Serwisu]]</f>
        <v>270</v>
      </c>
      <c r="J235" s="7">
        <f>J234+Tabela1[[#This Row],[Przychód]]</f>
        <v>25410</v>
      </c>
      <c r="K235" s="7">
        <f>K234+Tabela1[[#This Row],[Koszt Serwisu]]</f>
        <v>13100</v>
      </c>
      <c r="L235" s="7">
        <f>Tabela1[[#This Row],[Łączny przychód]]-Tabela1[[#This Row],[Łączny Koszt]]</f>
        <v>12310</v>
      </c>
      <c r="M235" s="7">
        <f>IF(AND(WEEKDAY(Tabela1[[#This Row],[Dzień]])&lt;=6,WEEKDAY(Tabela1[[#This Row],[Dzień]])&gt;=2),ROUNDDOWN(Tabela1[[#This Row],[Popyt]]*Tabela1[[#This Row],[Liczba Rowerów]],0)*E$734,0)</f>
        <v>594</v>
      </c>
      <c r="N235" s="7">
        <f>Tabela1[[#This Row],[Testowany przychód]]-Tabela1[[#This Row],[Koszt Serwisu]]</f>
        <v>594</v>
      </c>
      <c r="O235" s="4">
        <f>IF(P234 &lt;&gt; 0, O234 + 3, O234)</f>
        <v>16</v>
      </c>
      <c r="P235" s="4">
        <f>IF(AND(C235 &lt;&gt; C236,L234&gt;=2400),2400,0)</f>
        <v>0</v>
      </c>
      <c r="Q235" s="7">
        <f>IF(AND(WEEKDAY(Tabela1[[#This Row],[Dzień]])&lt;=6,WEEKDAY(Tabela1[[#This Row],[Dzień]])&gt;=2),ROUNDDOWN(Tabela1[[#This Row],[Popyt]]*Tabela1[[#This Row],[Nowa liczba rowerów]],0)*30,0)</f>
        <v>420</v>
      </c>
      <c r="R235" s="7">
        <f>IF(WEEKDAY(Tabela1[[#This Row],[Dzień]])=1,Tabela1[[#This Row],[Nowa liczba rowerów]]*15,0) + Tabela1[[#This Row],[Koszt kupionych rowerów]]</f>
        <v>0</v>
      </c>
      <c r="S235"/>
    </row>
    <row r="236" spans="1:19" x14ac:dyDescent="0.25">
      <c r="A236" s="1">
        <v>45161</v>
      </c>
      <c r="B236" s="1" t="s">
        <v>4</v>
      </c>
      <c r="C236" s="4" t="str">
        <f>VLOOKUP(MONTH(Tabela1[[#This Row],[Dzień]]),Tabela3[],2,TRUE)</f>
        <v>Sierpień</v>
      </c>
      <c r="D236" s="4">
        <f>YEAR(Tabela1[[#This Row],[Dzień]])</f>
        <v>2023</v>
      </c>
      <c r="E236" s="2">
        <f>VLOOKUP(Tabela1[[#This Row],[Pora roku]],TabelaPopyt[],2,FALSE)</f>
        <v>0.9</v>
      </c>
      <c r="F236" s="3">
        <v>10</v>
      </c>
      <c r="G236" s="7">
        <f>IF(AND(WEEKDAY(Tabela1[[#This Row],[Dzień]])&lt;=6,WEEKDAY(Tabela1[[#This Row],[Dzień]])&gt;=2),ROUNDDOWN(Tabela1[[#This Row],[Popyt]]*Tabela1[[#This Row],[Liczba Rowerów]],0)*30,0)</f>
        <v>270</v>
      </c>
      <c r="H236" s="7">
        <f>IF(WEEKDAY(Tabela1[[#This Row],[Dzień]])=1,Tabela1[[#This Row],[Liczba Rowerów]]*15,0)</f>
        <v>0</v>
      </c>
      <c r="I236" s="7">
        <f>Tabela1[[#This Row],[Przychód]]-Tabela1[[#This Row],[Koszt Serwisu]]</f>
        <v>270</v>
      </c>
      <c r="J236" s="7">
        <f>J235+Tabela1[[#This Row],[Przychód]]</f>
        <v>25680</v>
      </c>
      <c r="K236" s="7">
        <f>K235+Tabela1[[#This Row],[Koszt Serwisu]]</f>
        <v>13100</v>
      </c>
      <c r="L236" s="7">
        <f>Tabela1[[#This Row],[Łączny przychód]]-Tabela1[[#This Row],[Łączny Koszt]]</f>
        <v>12580</v>
      </c>
      <c r="M236" s="7">
        <f>IF(AND(WEEKDAY(Tabela1[[#This Row],[Dzień]])&lt;=6,WEEKDAY(Tabela1[[#This Row],[Dzień]])&gt;=2),ROUNDDOWN(Tabela1[[#This Row],[Popyt]]*Tabela1[[#This Row],[Liczba Rowerów]],0)*E$734,0)</f>
        <v>594</v>
      </c>
      <c r="N236" s="7">
        <f>Tabela1[[#This Row],[Testowany przychód]]-Tabela1[[#This Row],[Koszt Serwisu]]</f>
        <v>594</v>
      </c>
      <c r="O236" s="4">
        <f>IF(P235 &lt;&gt; 0, O235 + 3, O235)</f>
        <v>16</v>
      </c>
      <c r="P236" s="4">
        <f>IF(AND(C236 &lt;&gt; C237,L235&gt;=2400),2400,0)</f>
        <v>0</v>
      </c>
      <c r="Q236" s="7">
        <f>IF(AND(WEEKDAY(Tabela1[[#This Row],[Dzień]])&lt;=6,WEEKDAY(Tabela1[[#This Row],[Dzień]])&gt;=2),ROUNDDOWN(Tabela1[[#This Row],[Popyt]]*Tabela1[[#This Row],[Nowa liczba rowerów]],0)*30,0)</f>
        <v>420</v>
      </c>
      <c r="R236" s="7">
        <f>IF(WEEKDAY(Tabela1[[#This Row],[Dzień]])=1,Tabela1[[#This Row],[Nowa liczba rowerów]]*15,0) + Tabela1[[#This Row],[Koszt kupionych rowerów]]</f>
        <v>0</v>
      </c>
      <c r="S236"/>
    </row>
    <row r="237" spans="1:19" x14ac:dyDescent="0.25">
      <c r="A237" s="1">
        <v>45162</v>
      </c>
      <c r="B237" s="1" t="s">
        <v>4</v>
      </c>
      <c r="C237" s="4" t="str">
        <f>VLOOKUP(MONTH(Tabela1[[#This Row],[Dzień]]),Tabela3[],2,TRUE)</f>
        <v>Sierpień</v>
      </c>
      <c r="D237" s="4">
        <f>YEAR(Tabela1[[#This Row],[Dzień]])</f>
        <v>2023</v>
      </c>
      <c r="E237" s="2">
        <f>VLOOKUP(Tabela1[[#This Row],[Pora roku]],TabelaPopyt[],2,FALSE)</f>
        <v>0.9</v>
      </c>
      <c r="F237" s="3">
        <v>10</v>
      </c>
      <c r="G237" s="7">
        <f>IF(AND(WEEKDAY(Tabela1[[#This Row],[Dzień]])&lt;=6,WEEKDAY(Tabela1[[#This Row],[Dzień]])&gt;=2),ROUNDDOWN(Tabela1[[#This Row],[Popyt]]*Tabela1[[#This Row],[Liczba Rowerów]],0)*30,0)</f>
        <v>270</v>
      </c>
      <c r="H237" s="7">
        <f>IF(WEEKDAY(Tabela1[[#This Row],[Dzień]])=1,Tabela1[[#This Row],[Liczba Rowerów]]*15,0)</f>
        <v>0</v>
      </c>
      <c r="I237" s="7">
        <f>Tabela1[[#This Row],[Przychód]]-Tabela1[[#This Row],[Koszt Serwisu]]</f>
        <v>270</v>
      </c>
      <c r="J237" s="7">
        <f>J236+Tabela1[[#This Row],[Przychód]]</f>
        <v>25950</v>
      </c>
      <c r="K237" s="7">
        <f>K236+Tabela1[[#This Row],[Koszt Serwisu]]</f>
        <v>13100</v>
      </c>
      <c r="L237" s="7">
        <f>Tabela1[[#This Row],[Łączny przychód]]-Tabela1[[#This Row],[Łączny Koszt]]</f>
        <v>12850</v>
      </c>
      <c r="M237" s="7">
        <f>IF(AND(WEEKDAY(Tabela1[[#This Row],[Dzień]])&lt;=6,WEEKDAY(Tabela1[[#This Row],[Dzień]])&gt;=2),ROUNDDOWN(Tabela1[[#This Row],[Popyt]]*Tabela1[[#This Row],[Liczba Rowerów]],0)*E$734,0)</f>
        <v>594</v>
      </c>
      <c r="N237" s="7">
        <f>Tabela1[[#This Row],[Testowany przychód]]-Tabela1[[#This Row],[Koszt Serwisu]]</f>
        <v>594</v>
      </c>
      <c r="O237" s="4">
        <f>IF(P236 &lt;&gt; 0, O236 + 3, O236)</f>
        <v>16</v>
      </c>
      <c r="P237" s="4">
        <f>IF(AND(C237 &lt;&gt; C238,L236&gt;=2400),2400,0)</f>
        <v>0</v>
      </c>
      <c r="Q237" s="7">
        <f>IF(AND(WEEKDAY(Tabela1[[#This Row],[Dzień]])&lt;=6,WEEKDAY(Tabela1[[#This Row],[Dzień]])&gt;=2),ROUNDDOWN(Tabela1[[#This Row],[Popyt]]*Tabela1[[#This Row],[Nowa liczba rowerów]],0)*30,0)</f>
        <v>420</v>
      </c>
      <c r="R237" s="7">
        <f>IF(WEEKDAY(Tabela1[[#This Row],[Dzień]])=1,Tabela1[[#This Row],[Nowa liczba rowerów]]*15,0) + Tabela1[[#This Row],[Koszt kupionych rowerów]]</f>
        <v>0</v>
      </c>
      <c r="S237"/>
    </row>
    <row r="238" spans="1:19" x14ac:dyDescent="0.25">
      <c r="A238" s="1">
        <v>45163</v>
      </c>
      <c r="B238" s="1" t="s">
        <v>4</v>
      </c>
      <c r="C238" s="4" t="str">
        <f>VLOOKUP(MONTH(Tabela1[[#This Row],[Dzień]]),Tabela3[],2,TRUE)</f>
        <v>Sierpień</v>
      </c>
      <c r="D238" s="4">
        <f>YEAR(Tabela1[[#This Row],[Dzień]])</f>
        <v>2023</v>
      </c>
      <c r="E238" s="2">
        <f>VLOOKUP(Tabela1[[#This Row],[Pora roku]],TabelaPopyt[],2,FALSE)</f>
        <v>0.9</v>
      </c>
      <c r="F238" s="3">
        <v>10</v>
      </c>
      <c r="G238" s="7">
        <f>IF(AND(WEEKDAY(Tabela1[[#This Row],[Dzień]])&lt;=6,WEEKDAY(Tabela1[[#This Row],[Dzień]])&gt;=2),ROUNDDOWN(Tabela1[[#This Row],[Popyt]]*Tabela1[[#This Row],[Liczba Rowerów]],0)*30,0)</f>
        <v>270</v>
      </c>
      <c r="H238" s="7">
        <f>IF(WEEKDAY(Tabela1[[#This Row],[Dzień]])=1,Tabela1[[#This Row],[Liczba Rowerów]]*15,0)</f>
        <v>0</v>
      </c>
      <c r="I238" s="7">
        <f>Tabela1[[#This Row],[Przychód]]-Tabela1[[#This Row],[Koszt Serwisu]]</f>
        <v>270</v>
      </c>
      <c r="J238" s="7">
        <f>J237+Tabela1[[#This Row],[Przychód]]</f>
        <v>26220</v>
      </c>
      <c r="K238" s="7">
        <f>K237+Tabela1[[#This Row],[Koszt Serwisu]]</f>
        <v>13100</v>
      </c>
      <c r="L238" s="7">
        <f>Tabela1[[#This Row],[Łączny przychód]]-Tabela1[[#This Row],[Łączny Koszt]]</f>
        <v>13120</v>
      </c>
      <c r="M238" s="7">
        <f>IF(AND(WEEKDAY(Tabela1[[#This Row],[Dzień]])&lt;=6,WEEKDAY(Tabela1[[#This Row],[Dzień]])&gt;=2),ROUNDDOWN(Tabela1[[#This Row],[Popyt]]*Tabela1[[#This Row],[Liczba Rowerów]],0)*E$734,0)</f>
        <v>594</v>
      </c>
      <c r="N238" s="7">
        <f>Tabela1[[#This Row],[Testowany przychód]]-Tabela1[[#This Row],[Koszt Serwisu]]</f>
        <v>594</v>
      </c>
      <c r="O238" s="4">
        <f>IF(P237 &lt;&gt; 0, O237 + 3, O237)</f>
        <v>16</v>
      </c>
      <c r="P238" s="4">
        <f>IF(AND(C238 &lt;&gt; C239,L237&gt;=2400),2400,0)</f>
        <v>0</v>
      </c>
      <c r="Q238" s="7">
        <f>IF(AND(WEEKDAY(Tabela1[[#This Row],[Dzień]])&lt;=6,WEEKDAY(Tabela1[[#This Row],[Dzień]])&gt;=2),ROUNDDOWN(Tabela1[[#This Row],[Popyt]]*Tabela1[[#This Row],[Nowa liczba rowerów]],0)*30,0)</f>
        <v>420</v>
      </c>
      <c r="R238" s="7">
        <f>IF(WEEKDAY(Tabela1[[#This Row],[Dzień]])=1,Tabela1[[#This Row],[Nowa liczba rowerów]]*15,0) + Tabela1[[#This Row],[Koszt kupionych rowerów]]</f>
        <v>0</v>
      </c>
      <c r="S238"/>
    </row>
    <row r="239" spans="1:19" x14ac:dyDescent="0.25">
      <c r="A239" s="1">
        <v>45164</v>
      </c>
      <c r="B239" s="1" t="s">
        <v>4</v>
      </c>
      <c r="C239" s="4" t="str">
        <f>VLOOKUP(MONTH(Tabela1[[#This Row],[Dzień]]),Tabela3[],2,TRUE)</f>
        <v>Sierpień</v>
      </c>
      <c r="D239" s="4">
        <f>YEAR(Tabela1[[#This Row],[Dzień]])</f>
        <v>2023</v>
      </c>
      <c r="E239" s="2">
        <f>VLOOKUP(Tabela1[[#This Row],[Pora roku]],TabelaPopyt[],2,FALSE)</f>
        <v>0.9</v>
      </c>
      <c r="F239" s="3">
        <v>10</v>
      </c>
      <c r="G239" s="7">
        <f>IF(AND(WEEKDAY(Tabela1[[#This Row],[Dzień]])&lt;=6,WEEKDAY(Tabela1[[#This Row],[Dzień]])&gt;=2),ROUNDDOWN(Tabela1[[#This Row],[Popyt]]*Tabela1[[#This Row],[Liczba Rowerów]],0)*30,0)</f>
        <v>0</v>
      </c>
      <c r="H239" s="7">
        <f>IF(WEEKDAY(Tabela1[[#This Row],[Dzień]])=1,Tabela1[[#This Row],[Liczba Rowerów]]*15,0)</f>
        <v>0</v>
      </c>
      <c r="I239" s="7">
        <f>Tabela1[[#This Row],[Przychód]]-Tabela1[[#This Row],[Koszt Serwisu]]</f>
        <v>0</v>
      </c>
      <c r="J239" s="7">
        <f>J238+Tabela1[[#This Row],[Przychód]]</f>
        <v>26220</v>
      </c>
      <c r="K239" s="7">
        <f>K238+Tabela1[[#This Row],[Koszt Serwisu]]</f>
        <v>13100</v>
      </c>
      <c r="L239" s="7">
        <f>Tabela1[[#This Row],[Łączny przychód]]-Tabela1[[#This Row],[Łączny Koszt]]</f>
        <v>13120</v>
      </c>
      <c r="M239" s="7">
        <f>IF(AND(WEEKDAY(Tabela1[[#This Row],[Dzień]])&lt;=6,WEEKDAY(Tabela1[[#This Row],[Dzień]])&gt;=2),ROUNDDOWN(Tabela1[[#This Row],[Popyt]]*Tabela1[[#This Row],[Liczba Rowerów]],0)*E$734,0)</f>
        <v>0</v>
      </c>
      <c r="N239" s="7">
        <f>Tabela1[[#This Row],[Testowany przychód]]-Tabela1[[#This Row],[Koszt Serwisu]]</f>
        <v>0</v>
      </c>
      <c r="O239" s="4">
        <f>IF(P238 &lt;&gt; 0, O238 + 3, O238)</f>
        <v>16</v>
      </c>
      <c r="P239" s="4">
        <f>IF(AND(C239 &lt;&gt; C240,L238&gt;=2400),2400,0)</f>
        <v>0</v>
      </c>
      <c r="Q239" s="7">
        <f>IF(AND(WEEKDAY(Tabela1[[#This Row],[Dzień]])&lt;=6,WEEKDAY(Tabela1[[#This Row],[Dzień]])&gt;=2),ROUNDDOWN(Tabela1[[#This Row],[Popyt]]*Tabela1[[#This Row],[Nowa liczba rowerów]],0)*30,0)</f>
        <v>0</v>
      </c>
      <c r="R239" s="7">
        <f>IF(WEEKDAY(Tabela1[[#This Row],[Dzień]])=1,Tabela1[[#This Row],[Nowa liczba rowerów]]*15,0) + Tabela1[[#This Row],[Koszt kupionych rowerów]]</f>
        <v>0</v>
      </c>
      <c r="S239"/>
    </row>
    <row r="240" spans="1:19" x14ac:dyDescent="0.25">
      <c r="A240" s="1">
        <v>45165</v>
      </c>
      <c r="B240" s="1" t="s">
        <v>4</v>
      </c>
      <c r="C240" s="4" t="str">
        <f>VLOOKUP(MONTH(Tabela1[[#This Row],[Dzień]]),Tabela3[],2,TRUE)</f>
        <v>Sierpień</v>
      </c>
      <c r="D240" s="4">
        <f>YEAR(Tabela1[[#This Row],[Dzień]])</f>
        <v>2023</v>
      </c>
      <c r="E240" s="2">
        <f>VLOOKUP(Tabela1[[#This Row],[Pora roku]],TabelaPopyt[],2,FALSE)</f>
        <v>0.9</v>
      </c>
      <c r="F240" s="3">
        <v>10</v>
      </c>
      <c r="G240" s="7">
        <f>IF(AND(WEEKDAY(Tabela1[[#This Row],[Dzień]])&lt;=6,WEEKDAY(Tabela1[[#This Row],[Dzień]])&gt;=2),ROUNDDOWN(Tabela1[[#This Row],[Popyt]]*Tabela1[[#This Row],[Liczba Rowerów]],0)*30,0)</f>
        <v>0</v>
      </c>
      <c r="H240" s="7">
        <f>IF(WEEKDAY(Tabela1[[#This Row],[Dzień]])=1,Tabela1[[#This Row],[Liczba Rowerów]]*15,0)</f>
        <v>150</v>
      </c>
      <c r="I240" s="7">
        <f>Tabela1[[#This Row],[Przychód]]-Tabela1[[#This Row],[Koszt Serwisu]]</f>
        <v>-150</v>
      </c>
      <c r="J240" s="7">
        <f>J239+Tabela1[[#This Row],[Przychód]]</f>
        <v>26220</v>
      </c>
      <c r="K240" s="7">
        <f>K239+Tabela1[[#This Row],[Koszt Serwisu]]</f>
        <v>13250</v>
      </c>
      <c r="L240" s="7">
        <f>Tabela1[[#This Row],[Łączny przychód]]-Tabela1[[#This Row],[Łączny Koszt]]</f>
        <v>12970</v>
      </c>
      <c r="M240" s="7">
        <f>IF(AND(WEEKDAY(Tabela1[[#This Row],[Dzień]])&lt;=6,WEEKDAY(Tabela1[[#This Row],[Dzień]])&gt;=2),ROUNDDOWN(Tabela1[[#This Row],[Popyt]]*Tabela1[[#This Row],[Liczba Rowerów]],0)*E$734,0)</f>
        <v>0</v>
      </c>
      <c r="N240" s="7">
        <f>Tabela1[[#This Row],[Testowany przychód]]-Tabela1[[#This Row],[Koszt Serwisu]]</f>
        <v>-150</v>
      </c>
      <c r="O240" s="4">
        <f>IF(P239 &lt;&gt; 0, O239 + 3, O239)</f>
        <v>16</v>
      </c>
      <c r="P240" s="4">
        <f>IF(AND(C240 &lt;&gt; C241,L239&gt;=2400),2400,0)</f>
        <v>0</v>
      </c>
      <c r="Q240" s="7">
        <f>IF(AND(WEEKDAY(Tabela1[[#This Row],[Dzień]])&lt;=6,WEEKDAY(Tabela1[[#This Row],[Dzień]])&gt;=2),ROUNDDOWN(Tabela1[[#This Row],[Popyt]]*Tabela1[[#This Row],[Nowa liczba rowerów]],0)*30,0)</f>
        <v>0</v>
      </c>
      <c r="R240" s="7">
        <f>IF(WEEKDAY(Tabela1[[#This Row],[Dzień]])=1,Tabela1[[#This Row],[Nowa liczba rowerów]]*15,0) + Tabela1[[#This Row],[Koszt kupionych rowerów]]</f>
        <v>240</v>
      </c>
      <c r="S240"/>
    </row>
    <row r="241" spans="1:19" x14ac:dyDescent="0.25">
      <c r="A241" s="1">
        <v>45166</v>
      </c>
      <c r="B241" s="1" t="s">
        <v>4</v>
      </c>
      <c r="C241" s="4" t="str">
        <f>VLOOKUP(MONTH(Tabela1[[#This Row],[Dzień]]),Tabela3[],2,TRUE)</f>
        <v>Sierpień</v>
      </c>
      <c r="D241" s="4">
        <f>YEAR(Tabela1[[#This Row],[Dzień]])</f>
        <v>2023</v>
      </c>
      <c r="E241" s="2">
        <f>VLOOKUP(Tabela1[[#This Row],[Pora roku]],TabelaPopyt[],2,FALSE)</f>
        <v>0.9</v>
      </c>
      <c r="F241" s="3">
        <v>10</v>
      </c>
      <c r="G241" s="7">
        <f>IF(AND(WEEKDAY(Tabela1[[#This Row],[Dzień]])&lt;=6,WEEKDAY(Tabela1[[#This Row],[Dzień]])&gt;=2),ROUNDDOWN(Tabela1[[#This Row],[Popyt]]*Tabela1[[#This Row],[Liczba Rowerów]],0)*30,0)</f>
        <v>270</v>
      </c>
      <c r="H241" s="7">
        <f>IF(WEEKDAY(Tabela1[[#This Row],[Dzień]])=1,Tabela1[[#This Row],[Liczba Rowerów]]*15,0)</f>
        <v>0</v>
      </c>
      <c r="I241" s="7">
        <f>Tabela1[[#This Row],[Przychód]]-Tabela1[[#This Row],[Koszt Serwisu]]</f>
        <v>270</v>
      </c>
      <c r="J241" s="7">
        <f>J240+Tabela1[[#This Row],[Przychód]]</f>
        <v>26490</v>
      </c>
      <c r="K241" s="7">
        <f>K240+Tabela1[[#This Row],[Koszt Serwisu]]</f>
        <v>13250</v>
      </c>
      <c r="L241" s="7">
        <f>Tabela1[[#This Row],[Łączny przychód]]-Tabela1[[#This Row],[Łączny Koszt]]</f>
        <v>13240</v>
      </c>
      <c r="M241" s="7">
        <f>IF(AND(WEEKDAY(Tabela1[[#This Row],[Dzień]])&lt;=6,WEEKDAY(Tabela1[[#This Row],[Dzień]])&gt;=2),ROUNDDOWN(Tabela1[[#This Row],[Popyt]]*Tabela1[[#This Row],[Liczba Rowerów]],0)*E$734,0)</f>
        <v>594</v>
      </c>
      <c r="N241" s="7">
        <f>Tabela1[[#This Row],[Testowany przychód]]-Tabela1[[#This Row],[Koszt Serwisu]]</f>
        <v>594</v>
      </c>
      <c r="O241" s="4">
        <f>IF(P240 &lt;&gt; 0, O240 + 3, O240)</f>
        <v>16</v>
      </c>
      <c r="P241" s="4">
        <f>IF(AND(C241 &lt;&gt; C242,L240&gt;=2400),2400,0)</f>
        <v>0</v>
      </c>
      <c r="Q241" s="7">
        <f>IF(AND(WEEKDAY(Tabela1[[#This Row],[Dzień]])&lt;=6,WEEKDAY(Tabela1[[#This Row],[Dzień]])&gt;=2),ROUNDDOWN(Tabela1[[#This Row],[Popyt]]*Tabela1[[#This Row],[Nowa liczba rowerów]],0)*30,0)</f>
        <v>420</v>
      </c>
      <c r="R241" s="7">
        <f>IF(WEEKDAY(Tabela1[[#This Row],[Dzień]])=1,Tabela1[[#This Row],[Nowa liczba rowerów]]*15,0) + Tabela1[[#This Row],[Koszt kupionych rowerów]]</f>
        <v>0</v>
      </c>
      <c r="S241"/>
    </row>
    <row r="242" spans="1:19" x14ac:dyDescent="0.25">
      <c r="A242" s="1">
        <v>45167</v>
      </c>
      <c r="B242" s="1" t="s">
        <v>4</v>
      </c>
      <c r="C242" s="4" t="str">
        <f>VLOOKUP(MONTH(Tabela1[[#This Row],[Dzień]]),Tabela3[],2,TRUE)</f>
        <v>Sierpień</v>
      </c>
      <c r="D242" s="4">
        <f>YEAR(Tabela1[[#This Row],[Dzień]])</f>
        <v>2023</v>
      </c>
      <c r="E242" s="2">
        <f>VLOOKUP(Tabela1[[#This Row],[Pora roku]],TabelaPopyt[],2,FALSE)</f>
        <v>0.9</v>
      </c>
      <c r="F242" s="3">
        <v>10</v>
      </c>
      <c r="G242" s="7">
        <f>IF(AND(WEEKDAY(Tabela1[[#This Row],[Dzień]])&lt;=6,WEEKDAY(Tabela1[[#This Row],[Dzień]])&gt;=2),ROUNDDOWN(Tabela1[[#This Row],[Popyt]]*Tabela1[[#This Row],[Liczba Rowerów]],0)*30,0)</f>
        <v>270</v>
      </c>
      <c r="H242" s="7">
        <f>IF(WEEKDAY(Tabela1[[#This Row],[Dzień]])=1,Tabela1[[#This Row],[Liczba Rowerów]]*15,0)</f>
        <v>0</v>
      </c>
      <c r="I242" s="7">
        <f>Tabela1[[#This Row],[Przychód]]-Tabela1[[#This Row],[Koszt Serwisu]]</f>
        <v>270</v>
      </c>
      <c r="J242" s="7">
        <f>J241+Tabela1[[#This Row],[Przychód]]</f>
        <v>26760</v>
      </c>
      <c r="K242" s="7">
        <f>K241+Tabela1[[#This Row],[Koszt Serwisu]]</f>
        <v>13250</v>
      </c>
      <c r="L242" s="7">
        <f>Tabela1[[#This Row],[Łączny przychód]]-Tabela1[[#This Row],[Łączny Koszt]]</f>
        <v>13510</v>
      </c>
      <c r="M242" s="7">
        <f>IF(AND(WEEKDAY(Tabela1[[#This Row],[Dzień]])&lt;=6,WEEKDAY(Tabela1[[#This Row],[Dzień]])&gt;=2),ROUNDDOWN(Tabela1[[#This Row],[Popyt]]*Tabela1[[#This Row],[Liczba Rowerów]],0)*E$734,0)</f>
        <v>594</v>
      </c>
      <c r="N242" s="7">
        <f>Tabela1[[#This Row],[Testowany przychód]]-Tabela1[[#This Row],[Koszt Serwisu]]</f>
        <v>594</v>
      </c>
      <c r="O242" s="4">
        <f>IF(P241 &lt;&gt; 0, O241 + 3, O241)</f>
        <v>16</v>
      </c>
      <c r="P242" s="4">
        <f>IF(AND(C242 &lt;&gt; C243,L241&gt;=2400),2400,0)</f>
        <v>0</v>
      </c>
      <c r="Q242" s="7">
        <f>IF(AND(WEEKDAY(Tabela1[[#This Row],[Dzień]])&lt;=6,WEEKDAY(Tabela1[[#This Row],[Dzień]])&gt;=2),ROUNDDOWN(Tabela1[[#This Row],[Popyt]]*Tabela1[[#This Row],[Nowa liczba rowerów]],0)*30,0)</f>
        <v>420</v>
      </c>
      <c r="R242" s="7">
        <f>IF(WEEKDAY(Tabela1[[#This Row],[Dzień]])=1,Tabela1[[#This Row],[Nowa liczba rowerów]]*15,0) + Tabela1[[#This Row],[Koszt kupionych rowerów]]</f>
        <v>0</v>
      </c>
      <c r="S242"/>
    </row>
    <row r="243" spans="1:19" x14ac:dyDescent="0.25">
      <c r="A243" s="1">
        <v>45168</v>
      </c>
      <c r="B243" s="1" t="s">
        <v>4</v>
      </c>
      <c r="C243" s="4" t="str">
        <f>VLOOKUP(MONTH(Tabela1[[#This Row],[Dzień]]),Tabela3[],2,TRUE)</f>
        <v>Sierpień</v>
      </c>
      <c r="D243" s="4">
        <f>YEAR(Tabela1[[#This Row],[Dzień]])</f>
        <v>2023</v>
      </c>
      <c r="E243" s="2">
        <f>VLOOKUP(Tabela1[[#This Row],[Pora roku]],TabelaPopyt[],2,FALSE)</f>
        <v>0.9</v>
      </c>
      <c r="F243" s="3">
        <v>10</v>
      </c>
      <c r="G243" s="7">
        <f>IF(AND(WEEKDAY(Tabela1[[#This Row],[Dzień]])&lt;=6,WEEKDAY(Tabela1[[#This Row],[Dzień]])&gt;=2),ROUNDDOWN(Tabela1[[#This Row],[Popyt]]*Tabela1[[#This Row],[Liczba Rowerów]],0)*30,0)</f>
        <v>270</v>
      </c>
      <c r="H243" s="7">
        <f>IF(WEEKDAY(Tabela1[[#This Row],[Dzień]])=1,Tabela1[[#This Row],[Liczba Rowerów]]*15,0)</f>
        <v>0</v>
      </c>
      <c r="I243" s="7">
        <f>Tabela1[[#This Row],[Przychód]]-Tabela1[[#This Row],[Koszt Serwisu]]</f>
        <v>270</v>
      </c>
      <c r="J243" s="7">
        <f>J242+Tabela1[[#This Row],[Przychód]]</f>
        <v>27030</v>
      </c>
      <c r="K243" s="7">
        <f>K242+Tabela1[[#This Row],[Koszt Serwisu]]</f>
        <v>13250</v>
      </c>
      <c r="L243" s="7">
        <f>Tabela1[[#This Row],[Łączny przychód]]-Tabela1[[#This Row],[Łączny Koszt]]</f>
        <v>13780</v>
      </c>
      <c r="M243" s="7">
        <f>IF(AND(WEEKDAY(Tabela1[[#This Row],[Dzień]])&lt;=6,WEEKDAY(Tabela1[[#This Row],[Dzień]])&gt;=2),ROUNDDOWN(Tabela1[[#This Row],[Popyt]]*Tabela1[[#This Row],[Liczba Rowerów]],0)*E$734,0)</f>
        <v>594</v>
      </c>
      <c r="N243" s="7">
        <f>Tabela1[[#This Row],[Testowany przychód]]-Tabela1[[#This Row],[Koszt Serwisu]]</f>
        <v>594</v>
      </c>
      <c r="O243" s="4">
        <f>IF(P242 &lt;&gt; 0, O242 + 3, O242)</f>
        <v>16</v>
      </c>
      <c r="P243" s="4">
        <f>IF(AND(C243 &lt;&gt; C244,L242&gt;=2400),2400,0)</f>
        <v>0</v>
      </c>
      <c r="Q243" s="7">
        <f>IF(AND(WEEKDAY(Tabela1[[#This Row],[Dzień]])&lt;=6,WEEKDAY(Tabela1[[#This Row],[Dzień]])&gt;=2),ROUNDDOWN(Tabela1[[#This Row],[Popyt]]*Tabela1[[#This Row],[Nowa liczba rowerów]],0)*30,0)</f>
        <v>420</v>
      </c>
      <c r="R243" s="7">
        <f>IF(WEEKDAY(Tabela1[[#This Row],[Dzień]])=1,Tabela1[[#This Row],[Nowa liczba rowerów]]*15,0) + Tabela1[[#This Row],[Koszt kupionych rowerów]]</f>
        <v>0</v>
      </c>
      <c r="S243"/>
    </row>
    <row r="244" spans="1:19" x14ac:dyDescent="0.25">
      <c r="A244" s="1">
        <v>45169</v>
      </c>
      <c r="B244" s="1" t="s">
        <v>4</v>
      </c>
      <c r="C244" s="4" t="str">
        <f>VLOOKUP(MONTH(Tabela1[[#This Row],[Dzień]]),Tabela3[],2,TRUE)</f>
        <v>Sierpień</v>
      </c>
      <c r="D244" s="4">
        <f>YEAR(Tabela1[[#This Row],[Dzień]])</f>
        <v>2023</v>
      </c>
      <c r="E244" s="2">
        <f>VLOOKUP(Tabela1[[#This Row],[Pora roku]],TabelaPopyt[],2,FALSE)</f>
        <v>0.9</v>
      </c>
      <c r="F244" s="3">
        <v>10</v>
      </c>
      <c r="G244" s="7">
        <f>IF(AND(WEEKDAY(Tabela1[[#This Row],[Dzień]])&lt;=6,WEEKDAY(Tabela1[[#This Row],[Dzień]])&gt;=2),ROUNDDOWN(Tabela1[[#This Row],[Popyt]]*Tabela1[[#This Row],[Liczba Rowerów]],0)*30,0)</f>
        <v>270</v>
      </c>
      <c r="H244" s="7">
        <f>IF(WEEKDAY(Tabela1[[#This Row],[Dzień]])=1,Tabela1[[#This Row],[Liczba Rowerów]]*15,0)</f>
        <v>0</v>
      </c>
      <c r="I244" s="7">
        <f>Tabela1[[#This Row],[Przychód]]-Tabela1[[#This Row],[Koszt Serwisu]]</f>
        <v>270</v>
      </c>
      <c r="J244" s="7">
        <f>J243+Tabela1[[#This Row],[Przychód]]</f>
        <v>27300</v>
      </c>
      <c r="K244" s="7">
        <f>K243+Tabela1[[#This Row],[Koszt Serwisu]]</f>
        <v>13250</v>
      </c>
      <c r="L244" s="7">
        <f>Tabela1[[#This Row],[Łączny przychód]]-Tabela1[[#This Row],[Łączny Koszt]]</f>
        <v>14050</v>
      </c>
      <c r="M244" s="7">
        <f>IF(AND(WEEKDAY(Tabela1[[#This Row],[Dzień]])&lt;=6,WEEKDAY(Tabela1[[#This Row],[Dzień]])&gt;=2),ROUNDDOWN(Tabela1[[#This Row],[Popyt]]*Tabela1[[#This Row],[Liczba Rowerów]],0)*E$734,0)</f>
        <v>594</v>
      </c>
      <c r="N244" s="7">
        <f>Tabela1[[#This Row],[Testowany przychód]]-Tabela1[[#This Row],[Koszt Serwisu]]</f>
        <v>594</v>
      </c>
      <c r="O244" s="4">
        <f>IF(P243 &lt;&gt; 0, O243 + 3, O243)</f>
        <v>16</v>
      </c>
      <c r="P244" s="4">
        <f>IF(AND(C244 &lt;&gt; C245,L243&gt;=2400),2400,0)</f>
        <v>2400</v>
      </c>
      <c r="Q244" s="7">
        <f>IF(AND(WEEKDAY(Tabela1[[#This Row],[Dzień]])&lt;=6,WEEKDAY(Tabela1[[#This Row],[Dzień]])&gt;=2),ROUNDDOWN(Tabela1[[#This Row],[Popyt]]*Tabela1[[#This Row],[Nowa liczba rowerów]],0)*30,0)</f>
        <v>420</v>
      </c>
      <c r="R244" s="7">
        <f>IF(WEEKDAY(Tabela1[[#This Row],[Dzień]])=1,Tabela1[[#This Row],[Nowa liczba rowerów]]*15,0) + Tabela1[[#This Row],[Koszt kupionych rowerów]]</f>
        <v>2400</v>
      </c>
      <c r="S244"/>
    </row>
    <row r="245" spans="1:19" x14ac:dyDescent="0.25">
      <c r="A245" s="1">
        <v>45170</v>
      </c>
      <c r="B245" s="1" t="s">
        <v>4</v>
      </c>
      <c r="C245" s="4" t="str">
        <f>VLOOKUP(MONTH(Tabela1[[#This Row],[Dzień]]),Tabela3[],2,TRUE)</f>
        <v>Wrzesień</v>
      </c>
      <c r="D245" s="4">
        <f>YEAR(Tabela1[[#This Row],[Dzień]])</f>
        <v>2023</v>
      </c>
      <c r="E245" s="2">
        <f>VLOOKUP(Tabela1[[#This Row],[Pora roku]],TabelaPopyt[],2,FALSE)</f>
        <v>0.9</v>
      </c>
      <c r="F245" s="3">
        <v>10</v>
      </c>
      <c r="G245" s="7">
        <f>IF(AND(WEEKDAY(Tabela1[[#This Row],[Dzień]])&lt;=6,WEEKDAY(Tabela1[[#This Row],[Dzień]])&gt;=2),ROUNDDOWN(Tabela1[[#This Row],[Popyt]]*Tabela1[[#This Row],[Liczba Rowerów]],0)*30,0)</f>
        <v>270</v>
      </c>
      <c r="H245" s="7">
        <f>IF(WEEKDAY(Tabela1[[#This Row],[Dzień]])=1,Tabela1[[#This Row],[Liczba Rowerów]]*15,0)</f>
        <v>0</v>
      </c>
      <c r="I245" s="7">
        <f>Tabela1[[#This Row],[Przychód]]-Tabela1[[#This Row],[Koszt Serwisu]]</f>
        <v>270</v>
      </c>
      <c r="J245" s="7">
        <f>J244+Tabela1[[#This Row],[Przychód]]</f>
        <v>27570</v>
      </c>
      <c r="K245" s="7">
        <f>K244+Tabela1[[#This Row],[Koszt Serwisu]]</f>
        <v>13250</v>
      </c>
      <c r="L245" s="7">
        <f>Tabela1[[#This Row],[Łączny przychód]]-Tabela1[[#This Row],[Łączny Koszt]]</f>
        <v>14320</v>
      </c>
      <c r="M245" s="7">
        <f>IF(AND(WEEKDAY(Tabela1[[#This Row],[Dzień]])&lt;=6,WEEKDAY(Tabela1[[#This Row],[Dzień]])&gt;=2),ROUNDDOWN(Tabela1[[#This Row],[Popyt]]*Tabela1[[#This Row],[Liczba Rowerów]],0)*E$734,0)</f>
        <v>594</v>
      </c>
      <c r="N245" s="7">
        <f>Tabela1[[#This Row],[Testowany przychód]]-Tabela1[[#This Row],[Koszt Serwisu]]</f>
        <v>594</v>
      </c>
      <c r="O245" s="4">
        <f>IF(P244 &lt;&gt; 0, O244 + 3, O244)</f>
        <v>19</v>
      </c>
      <c r="P245" s="4">
        <f>IF(AND(C245 &lt;&gt; C246,L244&gt;=2400),2400,0)</f>
        <v>0</v>
      </c>
      <c r="Q245" s="7">
        <f>IF(AND(WEEKDAY(Tabela1[[#This Row],[Dzień]])&lt;=6,WEEKDAY(Tabela1[[#This Row],[Dzień]])&gt;=2),ROUNDDOWN(Tabela1[[#This Row],[Popyt]]*Tabela1[[#This Row],[Nowa liczba rowerów]],0)*30,0)</f>
        <v>510</v>
      </c>
      <c r="R245" s="7">
        <f>IF(WEEKDAY(Tabela1[[#This Row],[Dzień]])=1,Tabela1[[#This Row],[Nowa liczba rowerów]]*15,0) + Tabela1[[#This Row],[Koszt kupionych rowerów]]</f>
        <v>0</v>
      </c>
      <c r="S245"/>
    </row>
    <row r="246" spans="1:19" x14ac:dyDescent="0.25">
      <c r="A246" s="1">
        <v>45171</v>
      </c>
      <c r="B246" s="1" t="s">
        <v>4</v>
      </c>
      <c r="C246" s="4" t="str">
        <f>VLOOKUP(MONTH(Tabela1[[#This Row],[Dzień]]),Tabela3[],2,TRUE)</f>
        <v>Wrzesień</v>
      </c>
      <c r="D246" s="4">
        <f>YEAR(Tabela1[[#This Row],[Dzień]])</f>
        <v>2023</v>
      </c>
      <c r="E246" s="2">
        <f>VLOOKUP(Tabela1[[#This Row],[Pora roku]],TabelaPopyt[],2,FALSE)</f>
        <v>0.9</v>
      </c>
      <c r="F246" s="3">
        <v>10</v>
      </c>
      <c r="G246" s="7">
        <f>IF(AND(WEEKDAY(Tabela1[[#This Row],[Dzień]])&lt;=6,WEEKDAY(Tabela1[[#This Row],[Dzień]])&gt;=2),ROUNDDOWN(Tabela1[[#This Row],[Popyt]]*Tabela1[[#This Row],[Liczba Rowerów]],0)*30,0)</f>
        <v>0</v>
      </c>
      <c r="H246" s="7">
        <f>IF(WEEKDAY(Tabela1[[#This Row],[Dzień]])=1,Tabela1[[#This Row],[Liczba Rowerów]]*15,0)</f>
        <v>0</v>
      </c>
      <c r="I246" s="7">
        <f>Tabela1[[#This Row],[Przychód]]-Tabela1[[#This Row],[Koszt Serwisu]]</f>
        <v>0</v>
      </c>
      <c r="J246" s="7">
        <f>J245+Tabela1[[#This Row],[Przychód]]</f>
        <v>27570</v>
      </c>
      <c r="K246" s="7">
        <f>K245+Tabela1[[#This Row],[Koszt Serwisu]]</f>
        <v>13250</v>
      </c>
      <c r="L246" s="7">
        <f>Tabela1[[#This Row],[Łączny przychód]]-Tabela1[[#This Row],[Łączny Koszt]]</f>
        <v>14320</v>
      </c>
      <c r="M246" s="7">
        <f>IF(AND(WEEKDAY(Tabela1[[#This Row],[Dzień]])&lt;=6,WEEKDAY(Tabela1[[#This Row],[Dzień]])&gt;=2),ROUNDDOWN(Tabela1[[#This Row],[Popyt]]*Tabela1[[#This Row],[Liczba Rowerów]],0)*E$734,0)</f>
        <v>0</v>
      </c>
      <c r="N246" s="7">
        <f>Tabela1[[#This Row],[Testowany przychód]]-Tabela1[[#This Row],[Koszt Serwisu]]</f>
        <v>0</v>
      </c>
      <c r="O246" s="4">
        <f>IF(P245 &lt;&gt; 0, O245 + 3, O245)</f>
        <v>19</v>
      </c>
      <c r="P246" s="4">
        <f>IF(AND(C246 &lt;&gt; C247,L245&gt;=2400),2400,0)</f>
        <v>0</v>
      </c>
      <c r="Q246" s="7">
        <f>IF(AND(WEEKDAY(Tabela1[[#This Row],[Dzień]])&lt;=6,WEEKDAY(Tabela1[[#This Row],[Dzień]])&gt;=2),ROUNDDOWN(Tabela1[[#This Row],[Popyt]]*Tabela1[[#This Row],[Nowa liczba rowerów]],0)*30,0)</f>
        <v>0</v>
      </c>
      <c r="R246" s="7">
        <f>IF(WEEKDAY(Tabela1[[#This Row],[Dzień]])=1,Tabela1[[#This Row],[Nowa liczba rowerów]]*15,0) + Tabela1[[#This Row],[Koszt kupionych rowerów]]</f>
        <v>0</v>
      </c>
      <c r="S246"/>
    </row>
    <row r="247" spans="1:19" x14ac:dyDescent="0.25">
      <c r="A247" s="1">
        <v>45172</v>
      </c>
      <c r="B247" s="1" t="s">
        <v>4</v>
      </c>
      <c r="C247" s="4" t="str">
        <f>VLOOKUP(MONTH(Tabela1[[#This Row],[Dzień]]),Tabela3[],2,TRUE)</f>
        <v>Wrzesień</v>
      </c>
      <c r="D247" s="4">
        <f>YEAR(Tabela1[[#This Row],[Dzień]])</f>
        <v>2023</v>
      </c>
      <c r="E247" s="2">
        <f>VLOOKUP(Tabela1[[#This Row],[Pora roku]],TabelaPopyt[],2,FALSE)</f>
        <v>0.9</v>
      </c>
      <c r="F247" s="3">
        <v>10</v>
      </c>
      <c r="G247" s="7">
        <f>IF(AND(WEEKDAY(Tabela1[[#This Row],[Dzień]])&lt;=6,WEEKDAY(Tabela1[[#This Row],[Dzień]])&gt;=2),ROUNDDOWN(Tabela1[[#This Row],[Popyt]]*Tabela1[[#This Row],[Liczba Rowerów]],0)*30,0)</f>
        <v>0</v>
      </c>
      <c r="H247" s="7">
        <f>IF(WEEKDAY(Tabela1[[#This Row],[Dzień]])=1,Tabela1[[#This Row],[Liczba Rowerów]]*15,0)</f>
        <v>150</v>
      </c>
      <c r="I247" s="7">
        <f>Tabela1[[#This Row],[Przychód]]-Tabela1[[#This Row],[Koszt Serwisu]]</f>
        <v>-150</v>
      </c>
      <c r="J247" s="7">
        <f>J246+Tabela1[[#This Row],[Przychód]]</f>
        <v>27570</v>
      </c>
      <c r="K247" s="7">
        <f>K246+Tabela1[[#This Row],[Koszt Serwisu]]</f>
        <v>13400</v>
      </c>
      <c r="L247" s="7">
        <f>Tabela1[[#This Row],[Łączny przychód]]-Tabela1[[#This Row],[Łączny Koszt]]</f>
        <v>14170</v>
      </c>
      <c r="M247" s="7">
        <f>IF(AND(WEEKDAY(Tabela1[[#This Row],[Dzień]])&lt;=6,WEEKDAY(Tabela1[[#This Row],[Dzień]])&gt;=2),ROUNDDOWN(Tabela1[[#This Row],[Popyt]]*Tabela1[[#This Row],[Liczba Rowerów]],0)*E$734,0)</f>
        <v>0</v>
      </c>
      <c r="N247" s="7">
        <f>Tabela1[[#This Row],[Testowany przychód]]-Tabela1[[#This Row],[Koszt Serwisu]]</f>
        <v>-150</v>
      </c>
      <c r="O247" s="4">
        <f>IF(P246 &lt;&gt; 0, O246 + 3, O246)</f>
        <v>19</v>
      </c>
      <c r="P247" s="4">
        <f>IF(AND(C247 &lt;&gt; C248,L246&gt;=2400),2400,0)</f>
        <v>0</v>
      </c>
      <c r="Q247" s="7">
        <f>IF(AND(WEEKDAY(Tabela1[[#This Row],[Dzień]])&lt;=6,WEEKDAY(Tabela1[[#This Row],[Dzień]])&gt;=2),ROUNDDOWN(Tabela1[[#This Row],[Popyt]]*Tabela1[[#This Row],[Nowa liczba rowerów]],0)*30,0)</f>
        <v>0</v>
      </c>
      <c r="R247" s="7">
        <f>IF(WEEKDAY(Tabela1[[#This Row],[Dzień]])=1,Tabela1[[#This Row],[Nowa liczba rowerów]]*15,0) + Tabela1[[#This Row],[Koszt kupionych rowerów]]</f>
        <v>285</v>
      </c>
      <c r="S247"/>
    </row>
    <row r="248" spans="1:19" x14ac:dyDescent="0.25">
      <c r="A248" s="1">
        <v>45173</v>
      </c>
      <c r="B248" s="1" t="s">
        <v>4</v>
      </c>
      <c r="C248" s="4" t="str">
        <f>VLOOKUP(MONTH(Tabela1[[#This Row],[Dzień]]),Tabela3[],2,TRUE)</f>
        <v>Wrzesień</v>
      </c>
      <c r="D248" s="4">
        <f>YEAR(Tabela1[[#This Row],[Dzień]])</f>
        <v>2023</v>
      </c>
      <c r="E248" s="2">
        <f>VLOOKUP(Tabela1[[#This Row],[Pora roku]],TabelaPopyt[],2,FALSE)</f>
        <v>0.9</v>
      </c>
      <c r="F248" s="3">
        <v>10</v>
      </c>
      <c r="G248" s="7">
        <f>IF(AND(WEEKDAY(Tabela1[[#This Row],[Dzień]])&lt;=6,WEEKDAY(Tabela1[[#This Row],[Dzień]])&gt;=2),ROUNDDOWN(Tabela1[[#This Row],[Popyt]]*Tabela1[[#This Row],[Liczba Rowerów]],0)*30,0)</f>
        <v>270</v>
      </c>
      <c r="H248" s="7">
        <f>IF(WEEKDAY(Tabela1[[#This Row],[Dzień]])=1,Tabela1[[#This Row],[Liczba Rowerów]]*15,0)</f>
        <v>0</v>
      </c>
      <c r="I248" s="7">
        <f>Tabela1[[#This Row],[Przychód]]-Tabela1[[#This Row],[Koszt Serwisu]]</f>
        <v>270</v>
      </c>
      <c r="J248" s="7">
        <f>J247+Tabela1[[#This Row],[Przychód]]</f>
        <v>27840</v>
      </c>
      <c r="K248" s="7">
        <f>K247+Tabela1[[#This Row],[Koszt Serwisu]]</f>
        <v>13400</v>
      </c>
      <c r="L248" s="7">
        <f>Tabela1[[#This Row],[Łączny przychód]]-Tabela1[[#This Row],[Łączny Koszt]]</f>
        <v>14440</v>
      </c>
      <c r="M248" s="7">
        <f>IF(AND(WEEKDAY(Tabela1[[#This Row],[Dzień]])&lt;=6,WEEKDAY(Tabela1[[#This Row],[Dzień]])&gt;=2),ROUNDDOWN(Tabela1[[#This Row],[Popyt]]*Tabela1[[#This Row],[Liczba Rowerów]],0)*E$734,0)</f>
        <v>594</v>
      </c>
      <c r="N248" s="7">
        <f>Tabela1[[#This Row],[Testowany przychód]]-Tabela1[[#This Row],[Koszt Serwisu]]</f>
        <v>594</v>
      </c>
      <c r="O248" s="4">
        <f>IF(P247 &lt;&gt; 0, O247 + 3, O247)</f>
        <v>19</v>
      </c>
      <c r="P248" s="4">
        <f>IF(AND(C248 &lt;&gt; C249,L247&gt;=2400),2400,0)</f>
        <v>0</v>
      </c>
      <c r="Q248" s="7">
        <f>IF(AND(WEEKDAY(Tabela1[[#This Row],[Dzień]])&lt;=6,WEEKDAY(Tabela1[[#This Row],[Dzień]])&gt;=2),ROUNDDOWN(Tabela1[[#This Row],[Popyt]]*Tabela1[[#This Row],[Nowa liczba rowerów]],0)*30,0)</f>
        <v>510</v>
      </c>
      <c r="R248" s="7">
        <f>IF(WEEKDAY(Tabela1[[#This Row],[Dzień]])=1,Tabela1[[#This Row],[Nowa liczba rowerów]]*15,0) + Tabela1[[#This Row],[Koszt kupionych rowerów]]</f>
        <v>0</v>
      </c>
      <c r="S248"/>
    </row>
    <row r="249" spans="1:19" x14ac:dyDescent="0.25">
      <c r="A249" s="1">
        <v>45174</v>
      </c>
      <c r="B249" s="1" t="s">
        <v>4</v>
      </c>
      <c r="C249" s="4" t="str">
        <f>VLOOKUP(MONTH(Tabela1[[#This Row],[Dzień]]),Tabela3[],2,TRUE)</f>
        <v>Wrzesień</v>
      </c>
      <c r="D249" s="4">
        <f>YEAR(Tabela1[[#This Row],[Dzień]])</f>
        <v>2023</v>
      </c>
      <c r="E249" s="2">
        <f>VLOOKUP(Tabela1[[#This Row],[Pora roku]],TabelaPopyt[],2,FALSE)</f>
        <v>0.9</v>
      </c>
      <c r="F249" s="3">
        <v>10</v>
      </c>
      <c r="G249" s="7">
        <f>IF(AND(WEEKDAY(Tabela1[[#This Row],[Dzień]])&lt;=6,WEEKDAY(Tabela1[[#This Row],[Dzień]])&gt;=2),ROUNDDOWN(Tabela1[[#This Row],[Popyt]]*Tabela1[[#This Row],[Liczba Rowerów]],0)*30,0)</f>
        <v>270</v>
      </c>
      <c r="H249" s="7">
        <f>IF(WEEKDAY(Tabela1[[#This Row],[Dzień]])=1,Tabela1[[#This Row],[Liczba Rowerów]]*15,0)</f>
        <v>0</v>
      </c>
      <c r="I249" s="7">
        <f>Tabela1[[#This Row],[Przychód]]-Tabela1[[#This Row],[Koszt Serwisu]]</f>
        <v>270</v>
      </c>
      <c r="J249" s="7">
        <f>J248+Tabela1[[#This Row],[Przychód]]</f>
        <v>28110</v>
      </c>
      <c r="K249" s="7">
        <f>K248+Tabela1[[#This Row],[Koszt Serwisu]]</f>
        <v>13400</v>
      </c>
      <c r="L249" s="7">
        <f>Tabela1[[#This Row],[Łączny przychód]]-Tabela1[[#This Row],[Łączny Koszt]]</f>
        <v>14710</v>
      </c>
      <c r="M249" s="7">
        <f>IF(AND(WEEKDAY(Tabela1[[#This Row],[Dzień]])&lt;=6,WEEKDAY(Tabela1[[#This Row],[Dzień]])&gt;=2),ROUNDDOWN(Tabela1[[#This Row],[Popyt]]*Tabela1[[#This Row],[Liczba Rowerów]],0)*E$734,0)</f>
        <v>594</v>
      </c>
      <c r="N249" s="7">
        <f>Tabela1[[#This Row],[Testowany przychód]]-Tabela1[[#This Row],[Koszt Serwisu]]</f>
        <v>594</v>
      </c>
      <c r="O249" s="4">
        <f>IF(P248 &lt;&gt; 0, O248 + 3, O248)</f>
        <v>19</v>
      </c>
      <c r="P249" s="4">
        <f>IF(AND(C249 &lt;&gt; C250,L248&gt;=2400),2400,0)</f>
        <v>0</v>
      </c>
      <c r="Q249" s="7">
        <f>IF(AND(WEEKDAY(Tabela1[[#This Row],[Dzień]])&lt;=6,WEEKDAY(Tabela1[[#This Row],[Dzień]])&gt;=2),ROUNDDOWN(Tabela1[[#This Row],[Popyt]]*Tabela1[[#This Row],[Nowa liczba rowerów]],0)*30,0)</f>
        <v>510</v>
      </c>
      <c r="R249" s="7">
        <f>IF(WEEKDAY(Tabela1[[#This Row],[Dzień]])=1,Tabela1[[#This Row],[Nowa liczba rowerów]]*15,0) + Tabela1[[#This Row],[Koszt kupionych rowerów]]</f>
        <v>0</v>
      </c>
      <c r="S249"/>
    </row>
    <row r="250" spans="1:19" x14ac:dyDescent="0.25">
      <c r="A250" s="1">
        <v>45175</v>
      </c>
      <c r="B250" s="1" t="s">
        <v>4</v>
      </c>
      <c r="C250" s="4" t="str">
        <f>VLOOKUP(MONTH(Tabela1[[#This Row],[Dzień]]),Tabela3[],2,TRUE)</f>
        <v>Wrzesień</v>
      </c>
      <c r="D250" s="4">
        <f>YEAR(Tabela1[[#This Row],[Dzień]])</f>
        <v>2023</v>
      </c>
      <c r="E250" s="2">
        <f>VLOOKUP(Tabela1[[#This Row],[Pora roku]],TabelaPopyt[],2,FALSE)</f>
        <v>0.9</v>
      </c>
      <c r="F250" s="3">
        <v>10</v>
      </c>
      <c r="G250" s="7">
        <f>IF(AND(WEEKDAY(Tabela1[[#This Row],[Dzień]])&lt;=6,WEEKDAY(Tabela1[[#This Row],[Dzień]])&gt;=2),ROUNDDOWN(Tabela1[[#This Row],[Popyt]]*Tabela1[[#This Row],[Liczba Rowerów]],0)*30,0)</f>
        <v>270</v>
      </c>
      <c r="H250" s="7">
        <f>IF(WEEKDAY(Tabela1[[#This Row],[Dzień]])=1,Tabela1[[#This Row],[Liczba Rowerów]]*15,0)</f>
        <v>0</v>
      </c>
      <c r="I250" s="7">
        <f>Tabela1[[#This Row],[Przychód]]-Tabela1[[#This Row],[Koszt Serwisu]]</f>
        <v>270</v>
      </c>
      <c r="J250" s="7">
        <f>J249+Tabela1[[#This Row],[Przychód]]</f>
        <v>28380</v>
      </c>
      <c r="K250" s="7">
        <f>K249+Tabela1[[#This Row],[Koszt Serwisu]]</f>
        <v>13400</v>
      </c>
      <c r="L250" s="7">
        <f>Tabela1[[#This Row],[Łączny przychód]]-Tabela1[[#This Row],[Łączny Koszt]]</f>
        <v>14980</v>
      </c>
      <c r="M250" s="7">
        <f>IF(AND(WEEKDAY(Tabela1[[#This Row],[Dzień]])&lt;=6,WEEKDAY(Tabela1[[#This Row],[Dzień]])&gt;=2),ROUNDDOWN(Tabela1[[#This Row],[Popyt]]*Tabela1[[#This Row],[Liczba Rowerów]],0)*E$734,0)</f>
        <v>594</v>
      </c>
      <c r="N250" s="7">
        <f>Tabela1[[#This Row],[Testowany przychód]]-Tabela1[[#This Row],[Koszt Serwisu]]</f>
        <v>594</v>
      </c>
      <c r="O250" s="4">
        <f>IF(P249 &lt;&gt; 0, O249 + 3, O249)</f>
        <v>19</v>
      </c>
      <c r="P250" s="4">
        <f>IF(AND(C250 &lt;&gt; C251,L249&gt;=2400),2400,0)</f>
        <v>0</v>
      </c>
      <c r="Q250" s="7">
        <f>IF(AND(WEEKDAY(Tabela1[[#This Row],[Dzień]])&lt;=6,WEEKDAY(Tabela1[[#This Row],[Dzień]])&gt;=2),ROUNDDOWN(Tabela1[[#This Row],[Popyt]]*Tabela1[[#This Row],[Nowa liczba rowerów]],0)*30,0)</f>
        <v>510</v>
      </c>
      <c r="R250" s="7">
        <f>IF(WEEKDAY(Tabela1[[#This Row],[Dzień]])=1,Tabela1[[#This Row],[Nowa liczba rowerów]]*15,0) + Tabela1[[#This Row],[Koszt kupionych rowerów]]</f>
        <v>0</v>
      </c>
      <c r="S250"/>
    </row>
    <row r="251" spans="1:19" x14ac:dyDescent="0.25">
      <c r="A251" s="1">
        <v>45176</v>
      </c>
      <c r="B251" s="1" t="s">
        <v>4</v>
      </c>
      <c r="C251" s="4" t="str">
        <f>VLOOKUP(MONTH(Tabela1[[#This Row],[Dzień]]),Tabela3[],2,TRUE)</f>
        <v>Wrzesień</v>
      </c>
      <c r="D251" s="4">
        <f>YEAR(Tabela1[[#This Row],[Dzień]])</f>
        <v>2023</v>
      </c>
      <c r="E251" s="2">
        <f>VLOOKUP(Tabela1[[#This Row],[Pora roku]],TabelaPopyt[],2,FALSE)</f>
        <v>0.9</v>
      </c>
      <c r="F251" s="3">
        <v>10</v>
      </c>
      <c r="G251" s="7">
        <f>IF(AND(WEEKDAY(Tabela1[[#This Row],[Dzień]])&lt;=6,WEEKDAY(Tabela1[[#This Row],[Dzień]])&gt;=2),ROUNDDOWN(Tabela1[[#This Row],[Popyt]]*Tabela1[[#This Row],[Liczba Rowerów]],0)*30,0)</f>
        <v>270</v>
      </c>
      <c r="H251" s="7">
        <f>IF(WEEKDAY(Tabela1[[#This Row],[Dzień]])=1,Tabela1[[#This Row],[Liczba Rowerów]]*15,0)</f>
        <v>0</v>
      </c>
      <c r="I251" s="7">
        <f>Tabela1[[#This Row],[Przychód]]-Tabela1[[#This Row],[Koszt Serwisu]]</f>
        <v>270</v>
      </c>
      <c r="J251" s="7">
        <f>J250+Tabela1[[#This Row],[Przychód]]</f>
        <v>28650</v>
      </c>
      <c r="K251" s="7">
        <f>K250+Tabela1[[#This Row],[Koszt Serwisu]]</f>
        <v>13400</v>
      </c>
      <c r="L251" s="7">
        <f>Tabela1[[#This Row],[Łączny przychód]]-Tabela1[[#This Row],[Łączny Koszt]]</f>
        <v>15250</v>
      </c>
      <c r="M251" s="7">
        <f>IF(AND(WEEKDAY(Tabela1[[#This Row],[Dzień]])&lt;=6,WEEKDAY(Tabela1[[#This Row],[Dzień]])&gt;=2),ROUNDDOWN(Tabela1[[#This Row],[Popyt]]*Tabela1[[#This Row],[Liczba Rowerów]],0)*E$734,0)</f>
        <v>594</v>
      </c>
      <c r="N251" s="7">
        <f>Tabela1[[#This Row],[Testowany przychód]]-Tabela1[[#This Row],[Koszt Serwisu]]</f>
        <v>594</v>
      </c>
      <c r="O251" s="4">
        <f>IF(P250 &lt;&gt; 0, O250 + 3, O250)</f>
        <v>19</v>
      </c>
      <c r="P251" s="4">
        <f>IF(AND(C251 &lt;&gt; C252,L250&gt;=2400),2400,0)</f>
        <v>0</v>
      </c>
      <c r="Q251" s="7">
        <f>IF(AND(WEEKDAY(Tabela1[[#This Row],[Dzień]])&lt;=6,WEEKDAY(Tabela1[[#This Row],[Dzień]])&gt;=2),ROUNDDOWN(Tabela1[[#This Row],[Popyt]]*Tabela1[[#This Row],[Nowa liczba rowerów]],0)*30,0)</f>
        <v>510</v>
      </c>
      <c r="R251" s="7">
        <f>IF(WEEKDAY(Tabela1[[#This Row],[Dzień]])=1,Tabela1[[#This Row],[Nowa liczba rowerów]]*15,0) + Tabela1[[#This Row],[Koszt kupionych rowerów]]</f>
        <v>0</v>
      </c>
      <c r="S251"/>
    </row>
    <row r="252" spans="1:19" x14ac:dyDescent="0.25">
      <c r="A252" s="1">
        <v>45177</v>
      </c>
      <c r="B252" s="1" t="s">
        <v>4</v>
      </c>
      <c r="C252" s="4" t="str">
        <f>VLOOKUP(MONTH(Tabela1[[#This Row],[Dzień]]),Tabela3[],2,TRUE)</f>
        <v>Wrzesień</v>
      </c>
      <c r="D252" s="4">
        <f>YEAR(Tabela1[[#This Row],[Dzień]])</f>
        <v>2023</v>
      </c>
      <c r="E252" s="2">
        <f>VLOOKUP(Tabela1[[#This Row],[Pora roku]],TabelaPopyt[],2,FALSE)</f>
        <v>0.9</v>
      </c>
      <c r="F252" s="3">
        <v>10</v>
      </c>
      <c r="G252" s="7">
        <f>IF(AND(WEEKDAY(Tabela1[[#This Row],[Dzień]])&lt;=6,WEEKDAY(Tabela1[[#This Row],[Dzień]])&gt;=2),ROUNDDOWN(Tabela1[[#This Row],[Popyt]]*Tabela1[[#This Row],[Liczba Rowerów]],0)*30,0)</f>
        <v>270</v>
      </c>
      <c r="H252" s="7">
        <f>IF(WEEKDAY(Tabela1[[#This Row],[Dzień]])=1,Tabela1[[#This Row],[Liczba Rowerów]]*15,0)</f>
        <v>0</v>
      </c>
      <c r="I252" s="7">
        <f>Tabela1[[#This Row],[Przychód]]-Tabela1[[#This Row],[Koszt Serwisu]]</f>
        <v>270</v>
      </c>
      <c r="J252" s="7">
        <f>J251+Tabela1[[#This Row],[Przychód]]</f>
        <v>28920</v>
      </c>
      <c r="K252" s="7">
        <f>K251+Tabela1[[#This Row],[Koszt Serwisu]]</f>
        <v>13400</v>
      </c>
      <c r="L252" s="7">
        <f>Tabela1[[#This Row],[Łączny przychód]]-Tabela1[[#This Row],[Łączny Koszt]]</f>
        <v>15520</v>
      </c>
      <c r="M252" s="7">
        <f>IF(AND(WEEKDAY(Tabela1[[#This Row],[Dzień]])&lt;=6,WEEKDAY(Tabela1[[#This Row],[Dzień]])&gt;=2),ROUNDDOWN(Tabela1[[#This Row],[Popyt]]*Tabela1[[#This Row],[Liczba Rowerów]],0)*E$734,0)</f>
        <v>594</v>
      </c>
      <c r="N252" s="7">
        <f>Tabela1[[#This Row],[Testowany przychód]]-Tabela1[[#This Row],[Koszt Serwisu]]</f>
        <v>594</v>
      </c>
      <c r="O252" s="4">
        <f>IF(P251 &lt;&gt; 0, O251 + 3, O251)</f>
        <v>19</v>
      </c>
      <c r="P252" s="4">
        <f>IF(AND(C252 &lt;&gt; C253,L251&gt;=2400),2400,0)</f>
        <v>0</v>
      </c>
      <c r="Q252" s="7">
        <f>IF(AND(WEEKDAY(Tabela1[[#This Row],[Dzień]])&lt;=6,WEEKDAY(Tabela1[[#This Row],[Dzień]])&gt;=2),ROUNDDOWN(Tabela1[[#This Row],[Popyt]]*Tabela1[[#This Row],[Nowa liczba rowerów]],0)*30,0)</f>
        <v>510</v>
      </c>
      <c r="R252" s="7">
        <f>IF(WEEKDAY(Tabela1[[#This Row],[Dzień]])=1,Tabela1[[#This Row],[Nowa liczba rowerów]]*15,0) + Tabela1[[#This Row],[Koszt kupionych rowerów]]</f>
        <v>0</v>
      </c>
      <c r="S252"/>
    </row>
    <row r="253" spans="1:19" x14ac:dyDescent="0.25">
      <c r="A253" s="1">
        <v>45178</v>
      </c>
      <c r="B253" s="1" t="s">
        <v>4</v>
      </c>
      <c r="C253" s="4" t="str">
        <f>VLOOKUP(MONTH(Tabela1[[#This Row],[Dzień]]),Tabela3[],2,TRUE)</f>
        <v>Wrzesień</v>
      </c>
      <c r="D253" s="4">
        <f>YEAR(Tabela1[[#This Row],[Dzień]])</f>
        <v>2023</v>
      </c>
      <c r="E253" s="2">
        <f>VLOOKUP(Tabela1[[#This Row],[Pora roku]],TabelaPopyt[],2,FALSE)</f>
        <v>0.9</v>
      </c>
      <c r="F253" s="3">
        <v>10</v>
      </c>
      <c r="G253" s="7">
        <f>IF(AND(WEEKDAY(Tabela1[[#This Row],[Dzień]])&lt;=6,WEEKDAY(Tabela1[[#This Row],[Dzień]])&gt;=2),ROUNDDOWN(Tabela1[[#This Row],[Popyt]]*Tabela1[[#This Row],[Liczba Rowerów]],0)*30,0)</f>
        <v>0</v>
      </c>
      <c r="H253" s="7">
        <f>IF(WEEKDAY(Tabela1[[#This Row],[Dzień]])=1,Tabela1[[#This Row],[Liczba Rowerów]]*15,0)</f>
        <v>0</v>
      </c>
      <c r="I253" s="7">
        <f>Tabela1[[#This Row],[Przychód]]-Tabela1[[#This Row],[Koszt Serwisu]]</f>
        <v>0</v>
      </c>
      <c r="J253" s="7">
        <f>J252+Tabela1[[#This Row],[Przychód]]</f>
        <v>28920</v>
      </c>
      <c r="K253" s="7">
        <f>K252+Tabela1[[#This Row],[Koszt Serwisu]]</f>
        <v>13400</v>
      </c>
      <c r="L253" s="7">
        <f>Tabela1[[#This Row],[Łączny przychód]]-Tabela1[[#This Row],[Łączny Koszt]]</f>
        <v>15520</v>
      </c>
      <c r="M253" s="7">
        <f>IF(AND(WEEKDAY(Tabela1[[#This Row],[Dzień]])&lt;=6,WEEKDAY(Tabela1[[#This Row],[Dzień]])&gt;=2),ROUNDDOWN(Tabela1[[#This Row],[Popyt]]*Tabela1[[#This Row],[Liczba Rowerów]],0)*E$734,0)</f>
        <v>0</v>
      </c>
      <c r="N253" s="7">
        <f>Tabela1[[#This Row],[Testowany przychód]]-Tabela1[[#This Row],[Koszt Serwisu]]</f>
        <v>0</v>
      </c>
      <c r="O253" s="4">
        <f>IF(P252 &lt;&gt; 0, O252 + 3, O252)</f>
        <v>19</v>
      </c>
      <c r="P253" s="4">
        <f>IF(AND(C253 &lt;&gt; C254,L252&gt;=2400),2400,0)</f>
        <v>0</v>
      </c>
      <c r="Q253" s="7">
        <f>IF(AND(WEEKDAY(Tabela1[[#This Row],[Dzień]])&lt;=6,WEEKDAY(Tabela1[[#This Row],[Dzień]])&gt;=2),ROUNDDOWN(Tabela1[[#This Row],[Popyt]]*Tabela1[[#This Row],[Nowa liczba rowerów]],0)*30,0)</f>
        <v>0</v>
      </c>
      <c r="R253" s="7">
        <f>IF(WEEKDAY(Tabela1[[#This Row],[Dzień]])=1,Tabela1[[#This Row],[Nowa liczba rowerów]]*15,0) + Tabela1[[#This Row],[Koszt kupionych rowerów]]</f>
        <v>0</v>
      </c>
      <c r="S253"/>
    </row>
    <row r="254" spans="1:19" x14ac:dyDescent="0.25">
      <c r="A254" s="1">
        <v>45179</v>
      </c>
      <c r="B254" s="1" t="s">
        <v>4</v>
      </c>
      <c r="C254" s="4" t="str">
        <f>VLOOKUP(MONTH(Tabela1[[#This Row],[Dzień]]),Tabela3[],2,TRUE)</f>
        <v>Wrzesień</v>
      </c>
      <c r="D254" s="4">
        <f>YEAR(Tabela1[[#This Row],[Dzień]])</f>
        <v>2023</v>
      </c>
      <c r="E254" s="2">
        <f>VLOOKUP(Tabela1[[#This Row],[Pora roku]],TabelaPopyt[],2,FALSE)</f>
        <v>0.9</v>
      </c>
      <c r="F254" s="3">
        <v>10</v>
      </c>
      <c r="G254" s="7">
        <f>IF(AND(WEEKDAY(Tabela1[[#This Row],[Dzień]])&lt;=6,WEEKDAY(Tabela1[[#This Row],[Dzień]])&gt;=2),ROUNDDOWN(Tabela1[[#This Row],[Popyt]]*Tabela1[[#This Row],[Liczba Rowerów]],0)*30,0)</f>
        <v>0</v>
      </c>
      <c r="H254" s="7">
        <f>IF(WEEKDAY(Tabela1[[#This Row],[Dzień]])=1,Tabela1[[#This Row],[Liczba Rowerów]]*15,0)</f>
        <v>150</v>
      </c>
      <c r="I254" s="7">
        <f>Tabela1[[#This Row],[Przychód]]-Tabela1[[#This Row],[Koszt Serwisu]]</f>
        <v>-150</v>
      </c>
      <c r="J254" s="7">
        <f>J253+Tabela1[[#This Row],[Przychód]]</f>
        <v>28920</v>
      </c>
      <c r="K254" s="7">
        <f>K253+Tabela1[[#This Row],[Koszt Serwisu]]</f>
        <v>13550</v>
      </c>
      <c r="L254" s="7">
        <f>Tabela1[[#This Row],[Łączny przychód]]-Tabela1[[#This Row],[Łączny Koszt]]</f>
        <v>15370</v>
      </c>
      <c r="M254" s="7">
        <f>IF(AND(WEEKDAY(Tabela1[[#This Row],[Dzień]])&lt;=6,WEEKDAY(Tabela1[[#This Row],[Dzień]])&gt;=2),ROUNDDOWN(Tabela1[[#This Row],[Popyt]]*Tabela1[[#This Row],[Liczba Rowerów]],0)*E$734,0)</f>
        <v>0</v>
      </c>
      <c r="N254" s="7">
        <f>Tabela1[[#This Row],[Testowany przychód]]-Tabela1[[#This Row],[Koszt Serwisu]]</f>
        <v>-150</v>
      </c>
      <c r="O254" s="4">
        <f>IF(P253 &lt;&gt; 0, O253 + 3, O253)</f>
        <v>19</v>
      </c>
      <c r="P254" s="4">
        <f>IF(AND(C254 &lt;&gt; C255,L253&gt;=2400),2400,0)</f>
        <v>0</v>
      </c>
      <c r="Q254" s="7">
        <f>IF(AND(WEEKDAY(Tabela1[[#This Row],[Dzień]])&lt;=6,WEEKDAY(Tabela1[[#This Row],[Dzień]])&gt;=2),ROUNDDOWN(Tabela1[[#This Row],[Popyt]]*Tabela1[[#This Row],[Nowa liczba rowerów]],0)*30,0)</f>
        <v>0</v>
      </c>
      <c r="R254" s="7">
        <f>IF(WEEKDAY(Tabela1[[#This Row],[Dzień]])=1,Tabela1[[#This Row],[Nowa liczba rowerów]]*15,0) + Tabela1[[#This Row],[Koszt kupionych rowerów]]</f>
        <v>285</v>
      </c>
      <c r="S254"/>
    </row>
    <row r="255" spans="1:19" x14ac:dyDescent="0.25">
      <c r="A255" s="1">
        <v>45180</v>
      </c>
      <c r="B255" s="1" t="s">
        <v>4</v>
      </c>
      <c r="C255" s="4" t="str">
        <f>VLOOKUP(MONTH(Tabela1[[#This Row],[Dzień]]),Tabela3[],2,TRUE)</f>
        <v>Wrzesień</v>
      </c>
      <c r="D255" s="4">
        <f>YEAR(Tabela1[[#This Row],[Dzień]])</f>
        <v>2023</v>
      </c>
      <c r="E255" s="2">
        <f>VLOOKUP(Tabela1[[#This Row],[Pora roku]],TabelaPopyt[],2,FALSE)</f>
        <v>0.9</v>
      </c>
      <c r="F255" s="3">
        <v>10</v>
      </c>
      <c r="G255" s="7">
        <f>IF(AND(WEEKDAY(Tabela1[[#This Row],[Dzień]])&lt;=6,WEEKDAY(Tabela1[[#This Row],[Dzień]])&gt;=2),ROUNDDOWN(Tabela1[[#This Row],[Popyt]]*Tabela1[[#This Row],[Liczba Rowerów]],0)*30,0)</f>
        <v>270</v>
      </c>
      <c r="H255" s="7">
        <f>IF(WEEKDAY(Tabela1[[#This Row],[Dzień]])=1,Tabela1[[#This Row],[Liczba Rowerów]]*15,0)</f>
        <v>0</v>
      </c>
      <c r="I255" s="7">
        <f>Tabela1[[#This Row],[Przychód]]-Tabela1[[#This Row],[Koszt Serwisu]]</f>
        <v>270</v>
      </c>
      <c r="J255" s="7">
        <f>J254+Tabela1[[#This Row],[Przychód]]</f>
        <v>29190</v>
      </c>
      <c r="K255" s="7">
        <f>K254+Tabela1[[#This Row],[Koszt Serwisu]]</f>
        <v>13550</v>
      </c>
      <c r="L255" s="7">
        <f>Tabela1[[#This Row],[Łączny przychód]]-Tabela1[[#This Row],[Łączny Koszt]]</f>
        <v>15640</v>
      </c>
      <c r="M255" s="7">
        <f>IF(AND(WEEKDAY(Tabela1[[#This Row],[Dzień]])&lt;=6,WEEKDAY(Tabela1[[#This Row],[Dzień]])&gt;=2),ROUNDDOWN(Tabela1[[#This Row],[Popyt]]*Tabela1[[#This Row],[Liczba Rowerów]],0)*E$734,0)</f>
        <v>594</v>
      </c>
      <c r="N255" s="7">
        <f>Tabela1[[#This Row],[Testowany przychód]]-Tabela1[[#This Row],[Koszt Serwisu]]</f>
        <v>594</v>
      </c>
      <c r="O255" s="4">
        <f>IF(P254 &lt;&gt; 0, O254 + 3, O254)</f>
        <v>19</v>
      </c>
      <c r="P255" s="4">
        <f>IF(AND(C255 &lt;&gt; C256,L254&gt;=2400),2400,0)</f>
        <v>0</v>
      </c>
      <c r="Q255" s="7">
        <f>IF(AND(WEEKDAY(Tabela1[[#This Row],[Dzień]])&lt;=6,WEEKDAY(Tabela1[[#This Row],[Dzień]])&gt;=2),ROUNDDOWN(Tabela1[[#This Row],[Popyt]]*Tabela1[[#This Row],[Nowa liczba rowerów]],0)*30,0)</f>
        <v>510</v>
      </c>
      <c r="R255" s="7">
        <f>IF(WEEKDAY(Tabela1[[#This Row],[Dzień]])=1,Tabela1[[#This Row],[Nowa liczba rowerów]]*15,0) + Tabela1[[#This Row],[Koszt kupionych rowerów]]</f>
        <v>0</v>
      </c>
      <c r="S255"/>
    </row>
    <row r="256" spans="1:19" x14ac:dyDescent="0.25">
      <c r="A256" s="1">
        <v>45181</v>
      </c>
      <c r="B256" s="1" t="s">
        <v>4</v>
      </c>
      <c r="C256" s="4" t="str">
        <f>VLOOKUP(MONTH(Tabela1[[#This Row],[Dzień]]),Tabela3[],2,TRUE)</f>
        <v>Wrzesień</v>
      </c>
      <c r="D256" s="4">
        <f>YEAR(Tabela1[[#This Row],[Dzień]])</f>
        <v>2023</v>
      </c>
      <c r="E256" s="2">
        <f>VLOOKUP(Tabela1[[#This Row],[Pora roku]],TabelaPopyt[],2,FALSE)</f>
        <v>0.9</v>
      </c>
      <c r="F256" s="3">
        <v>10</v>
      </c>
      <c r="G256" s="7">
        <f>IF(AND(WEEKDAY(Tabela1[[#This Row],[Dzień]])&lt;=6,WEEKDAY(Tabela1[[#This Row],[Dzień]])&gt;=2),ROUNDDOWN(Tabela1[[#This Row],[Popyt]]*Tabela1[[#This Row],[Liczba Rowerów]],0)*30,0)</f>
        <v>270</v>
      </c>
      <c r="H256" s="7">
        <f>IF(WEEKDAY(Tabela1[[#This Row],[Dzień]])=1,Tabela1[[#This Row],[Liczba Rowerów]]*15,0)</f>
        <v>0</v>
      </c>
      <c r="I256" s="7">
        <f>Tabela1[[#This Row],[Przychód]]-Tabela1[[#This Row],[Koszt Serwisu]]</f>
        <v>270</v>
      </c>
      <c r="J256" s="7">
        <f>J255+Tabela1[[#This Row],[Przychód]]</f>
        <v>29460</v>
      </c>
      <c r="K256" s="7">
        <f>K255+Tabela1[[#This Row],[Koszt Serwisu]]</f>
        <v>13550</v>
      </c>
      <c r="L256" s="7">
        <f>Tabela1[[#This Row],[Łączny przychód]]-Tabela1[[#This Row],[Łączny Koszt]]</f>
        <v>15910</v>
      </c>
      <c r="M256" s="7">
        <f>IF(AND(WEEKDAY(Tabela1[[#This Row],[Dzień]])&lt;=6,WEEKDAY(Tabela1[[#This Row],[Dzień]])&gt;=2),ROUNDDOWN(Tabela1[[#This Row],[Popyt]]*Tabela1[[#This Row],[Liczba Rowerów]],0)*E$734,0)</f>
        <v>594</v>
      </c>
      <c r="N256" s="7">
        <f>Tabela1[[#This Row],[Testowany przychód]]-Tabela1[[#This Row],[Koszt Serwisu]]</f>
        <v>594</v>
      </c>
      <c r="O256" s="4">
        <f>IF(P255 &lt;&gt; 0, O255 + 3, O255)</f>
        <v>19</v>
      </c>
      <c r="P256" s="4">
        <f>IF(AND(C256 &lt;&gt; C257,L255&gt;=2400),2400,0)</f>
        <v>0</v>
      </c>
      <c r="Q256" s="7">
        <f>IF(AND(WEEKDAY(Tabela1[[#This Row],[Dzień]])&lt;=6,WEEKDAY(Tabela1[[#This Row],[Dzień]])&gt;=2),ROUNDDOWN(Tabela1[[#This Row],[Popyt]]*Tabela1[[#This Row],[Nowa liczba rowerów]],0)*30,0)</f>
        <v>510</v>
      </c>
      <c r="R256" s="7">
        <f>IF(WEEKDAY(Tabela1[[#This Row],[Dzień]])=1,Tabela1[[#This Row],[Nowa liczba rowerów]]*15,0) + Tabela1[[#This Row],[Koszt kupionych rowerów]]</f>
        <v>0</v>
      </c>
      <c r="S256"/>
    </row>
    <row r="257" spans="1:19" x14ac:dyDescent="0.25">
      <c r="A257" s="1">
        <v>45182</v>
      </c>
      <c r="B257" s="1" t="s">
        <v>4</v>
      </c>
      <c r="C257" s="4" t="str">
        <f>VLOOKUP(MONTH(Tabela1[[#This Row],[Dzień]]),Tabela3[],2,TRUE)</f>
        <v>Wrzesień</v>
      </c>
      <c r="D257" s="4">
        <f>YEAR(Tabela1[[#This Row],[Dzień]])</f>
        <v>2023</v>
      </c>
      <c r="E257" s="2">
        <f>VLOOKUP(Tabela1[[#This Row],[Pora roku]],TabelaPopyt[],2,FALSE)</f>
        <v>0.9</v>
      </c>
      <c r="F257" s="3">
        <v>10</v>
      </c>
      <c r="G257" s="7">
        <f>IF(AND(WEEKDAY(Tabela1[[#This Row],[Dzień]])&lt;=6,WEEKDAY(Tabela1[[#This Row],[Dzień]])&gt;=2),ROUNDDOWN(Tabela1[[#This Row],[Popyt]]*Tabela1[[#This Row],[Liczba Rowerów]],0)*30,0)</f>
        <v>270</v>
      </c>
      <c r="H257" s="7">
        <f>IF(WEEKDAY(Tabela1[[#This Row],[Dzień]])=1,Tabela1[[#This Row],[Liczba Rowerów]]*15,0)</f>
        <v>0</v>
      </c>
      <c r="I257" s="7">
        <f>Tabela1[[#This Row],[Przychód]]-Tabela1[[#This Row],[Koszt Serwisu]]</f>
        <v>270</v>
      </c>
      <c r="J257" s="7">
        <f>J256+Tabela1[[#This Row],[Przychód]]</f>
        <v>29730</v>
      </c>
      <c r="K257" s="7">
        <f>K256+Tabela1[[#This Row],[Koszt Serwisu]]</f>
        <v>13550</v>
      </c>
      <c r="L257" s="7">
        <f>Tabela1[[#This Row],[Łączny przychód]]-Tabela1[[#This Row],[Łączny Koszt]]</f>
        <v>16180</v>
      </c>
      <c r="M257" s="7">
        <f>IF(AND(WEEKDAY(Tabela1[[#This Row],[Dzień]])&lt;=6,WEEKDAY(Tabela1[[#This Row],[Dzień]])&gt;=2),ROUNDDOWN(Tabela1[[#This Row],[Popyt]]*Tabela1[[#This Row],[Liczba Rowerów]],0)*E$734,0)</f>
        <v>594</v>
      </c>
      <c r="N257" s="7">
        <f>Tabela1[[#This Row],[Testowany przychód]]-Tabela1[[#This Row],[Koszt Serwisu]]</f>
        <v>594</v>
      </c>
      <c r="O257" s="4">
        <f>IF(P256 &lt;&gt; 0, O256 + 3, O256)</f>
        <v>19</v>
      </c>
      <c r="P257" s="4">
        <f>IF(AND(C257 &lt;&gt; C258,L256&gt;=2400),2400,0)</f>
        <v>0</v>
      </c>
      <c r="Q257" s="7">
        <f>IF(AND(WEEKDAY(Tabela1[[#This Row],[Dzień]])&lt;=6,WEEKDAY(Tabela1[[#This Row],[Dzień]])&gt;=2),ROUNDDOWN(Tabela1[[#This Row],[Popyt]]*Tabela1[[#This Row],[Nowa liczba rowerów]],0)*30,0)</f>
        <v>510</v>
      </c>
      <c r="R257" s="7">
        <f>IF(WEEKDAY(Tabela1[[#This Row],[Dzień]])=1,Tabela1[[#This Row],[Nowa liczba rowerów]]*15,0) + Tabela1[[#This Row],[Koszt kupionych rowerów]]</f>
        <v>0</v>
      </c>
      <c r="S257"/>
    </row>
    <row r="258" spans="1:19" x14ac:dyDescent="0.25">
      <c r="A258" s="1">
        <v>45183</v>
      </c>
      <c r="B258" s="1" t="s">
        <v>4</v>
      </c>
      <c r="C258" s="4" t="str">
        <f>VLOOKUP(MONTH(Tabela1[[#This Row],[Dzień]]),Tabela3[],2,TRUE)</f>
        <v>Wrzesień</v>
      </c>
      <c r="D258" s="4">
        <f>YEAR(Tabela1[[#This Row],[Dzień]])</f>
        <v>2023</v>
      </c>
      <c r="E258" s="2">
        <f>VLOOKUP(Tabela1[[#This Row],[Pora roku]],TabelaPopyt[],2,FALSE)</f>
        <v>0.9</v>
      </c>
      <c r="F258" s="3">
        <v>10</v>
      </c>
      <c r="G258" s="7">
        <f>IF(AND(WEEKDAY(Tabela1[[#This Row],[Dzień]])&lt;=6,WEEKDAY(Tabela1[[#This Row],[Dzień]])&gt;=2),ROUNDDOWN(Tabela1[[#This Row],[Popyt]]*Tabela1[[#This Row],[Liczba Rowerów]],0)*30,0)</f>
        <v>270</v>
      </c>
      <c r="H258" s="7">
        <f>IF(WEEKDAY(Tabela1[[#This Row],[Dzień]])=1,Tabela1[[#This Row],[Liczba Rowerów]]*15,0)</f>
        <v>0</v>
      </c>
      <c r="I258" s="7">
        <f>Tabela1[[#This Row],[Przychód]]-Tabela1[[#This Row],[Koszt Serwisu]]</f>
        <v>270</v>
      </c>
      <c r="J258" s="7">
        <f>J257+Tabela1[[#This Row],[Przychód]]</f>
        <v>30000</v>
      </c>
      <c r="K258" s="7">
        <f>K257+Tabela1[[#This Row],[Koszt Serwisu]]</f>
        <v>13550</v>
      </c>
      <c r="L258" s="7">
        <f>Tabela1[[#This Row],[Łączny przychód]]-Tabela1[[#This Row],[Łączny Koszt]]</f>
        <v>16450</v>
      </c>
      <c r="M258" s="7">
        <f>IF(AND(WEEKDAY(Tabela1[[#This Row],[Dzień]])&lt;=6,WEEKDAY(Tabela1[[#This Row],[Dzień]])&gt;=2),ROUNDDOWN(Tabela1[[#This Row],[Popyt]]*Tabela1[[#This Row],[Liczba Rowerów]],0)*E$734,0)</f>
        <v>594</v>
      </c>
      <c r="N258" s="7">
        <f>Tabela1[[#This Row],[Testowany przychód]]-Tabela1[[#This Row],[Koszt Serwisu]]</f>
        <v>594</v>
      </c>
      <c r="O258" s="4">
        <f>IF(P257 &lt;&gt; 0, O257 + 3, O257)</f>
        <v>19</v>
      </c>
      <c r="P258" s="4">
        <f>IF(AND(C258 &lt;&gt; C259,L257&gt;=2400),2400,0)</f>
        <v>0</v>
      </c>
      <c r="Q258" s="7">
        <f>IF(AND(WEEKDAY(Tabela1[[#This Row],[Dzień]])&lt;=6,WEEKDAY(Tabela1[[#This Row],[Dzień]])&gt;=2),ROUNDDOWN(Tabela1[[#This Row],[Popyt]]*Tabela1[[#This Row],[Nowa liczba rowerów]],0)*30,0)</f>
        <v>510</v>
      </c>
      <c r="R258" s="7">
        <f>IF(WEEKDAY(Tabela1[[#This Row],[Dzień]])=1,Tabela1[[#This Row],[Nowa liczba rowerów]]*15,0) + Tabela1[[#This Row],[Koszt kupionych rowerów]]</f>
        <v>0</v>
      </c>
      <c r="S258"/>
    </row>
    <row r="259" spans="1:19" x14ac:dyDescent="0.25">
      <c r="A259" s="1">
        <v>45184</v>
      </c>
      <c r="B259" s="1" t="s">
        <v>4</v>
      </c>
      <c r="C259" s="4" t="str">
        <f>VLOOKUP(MONTH(Tabela1[[#This Row],[Dzień]]),Tabela3[],2,TRUE)</f>
        <v>Wrzesień</v>
      </c>
      <c r="D259" s="4">
        <f>YEAR(Tabela1[[#This Row],[Dzień]])</f>
        <v>2023</v>
      </c>
      <c r="E259" s="2">
        <f>VLOOKUP(Tabela1[[#This Row],[Pora roku]],TabelaPopyt[],2,FALSE)</f>
        <v>0.9</v>
      </c>
      <c r="F259" s="3">
        <v>10</v>
      </c>
      <c r="G259" s="7">
        <f>IF(AND(WEEKDAY(Tabela1[[#This Row],[Dzień]])&lt;=6,WEEKDAY(Tabela1[[#This Row],[Dzień]])&gt;=2),ROUNDDOWN(Tabela1[[#This Row],[Popyt]]*Tabela1[[#This Row],[Liczba Rowerów]],0)*30,0)</f>
        <v>270</v>
      </c>
      <c r="H259" s="7">
        <f>IF(WEEKDAY(Tabela1[[#This Row],[Dzień]])=1,Tabela1[[#This Row],[Liczba Rowerów]]*15,0)</f>
        <v>0</v>
      </c>
      <c r="I259" s="7">
        <f>Tabela1[[#This Row],[Przychód]]-Tabela1[[#This Row],[Koszt Serwisu]]</f>
        <v>270</v>
      </c>
      <c r="J259" s="7">
        <f>J258+Tabela1[[#This Row],[Przychód]]</f>
        <v>30270</v>
      </c>
      <c r="K259" s="7">
        <f>K258+Tabela1[[#This Row],[Koszt Serwisu]]</f>
        <v>13550</v>
      </c>
      <c r="L259" s="7">
        <f>Tabela1[[#This Row],[Łączny przychód]]-Tabela1[[#This Row],[Łączny Koszt]]</f>
        <v>16720</v>
      </c>
      <c r="M259" s="7">
        <f>IF(AND(WEEKDAY(Tabela1[[#This Row],[Dzień]])&lt;=6,WEEKDAY(Tabela1[[#This Row],[Dzień]])&gt;=2),ROUNDDOWN(Tabela1[[#This Row],[Popyt]]*Tabela1[[#This Row],[Liczba Rowerów]],0)*E$734,0)</f>
        <v>594</v>
      </c>
      <c r="N259" s="7">
        <f>Tabela1[[#This Row],[Testowany przychód]]-Tabela1[[#This Row],[Koszt Serwisu]]</f>
        <v>594</v>
      </c>
      <c r="O259" s="4">
        <f>IF(P258 &lt;&gt; 0, O258 + 3, O258)</f>
        <v>19</v>
      </c>
      <c r="P259" s="4">
        <f>IF(AND(C259 &lt;&gt; C260,L258&gt;=2400),2400,0)</f>
        <v>0</v>
      </c>
      <c r="Q259" s="7">
        <f>IF(AND(WEEKDAY(Tabela1[[#This Row],[Dzień]])&lt;=6,WEEKDAY(Tabela1[[#This Row],[Dzień]])&gt;=2),ROUNDDOWN(Tabela1[[#This Row],[Popyt]]*Tabela1[[#This Row],[Nowa liczba rowerów]],0)*30,0)</f>
        <v>510</v>
      </c>
      <c r="R259" s="7">
        <f>IF(WEEKDAY(Tabela1[[#This Row],[Dzień]])=1,Tabela1[[#This Row],[Nowa liczba rowerów]]*15,0) + Tabela1[[#This Row],[Koszt kupionych rowerów]]</f>
        <v>0</v>
      </c>
      <c r="S259"/>
    </row>
    <row r="260" spans="1:19" x14ac:dyDescent="0.25">
      <c r="A260" s="1">
        <v>45185</v>
      </c>
      <c r="B260" s="1" t="s">
        <v>4</v>
      </c>
      <c r="C260" s="4" t="str">
        <f>VLOOKUP(MONTH(Tabela1[[#This Row],[Dzień]]),Tabela3[],2,TRUE)</f>
        <v>Wrzesień</v>
      </c>
      <c r="D260" s="4">
        <f>YEAR(Tabela1[[#This Row],[Dzień]])</f>
        <v>2023</v>
      </c>
      <c r="E260" s="2">
        <f>VLOOKUP(Tabela1[[#This Row],[Pora roku]],TabelaPopyt[],2,FALSE)</f>
        <v>0.9</v>
      </c>
      <c r="F260" s="3">
        <v>10</v>
      </c>
      <c r="G260" s="7">
        <f>IF(AND(WEEKDAY(Tabela1[[#This Row],[Dzień]])&lt;=6,WEEKDAY(Tabela1[[#This Row],[Dzień]])&gt;=2),ROUNDDOWN(Tabela1[[#This Row],[Popyt]]*Tabela1[[#This Row],[Liczba Rowerów]],0)*30,0)</f>
        <v>0</v>
      </c>
      <c r="H260" s="7">
        <f>IF(WEEKDAY(Tabela1[[#This Row],[Dzień]])=1,Tabela1[[#This Row],[Liczba Rowerów]]*15,0)</f>
        <v>0</v>
      </c>
      <c r="I260" s="7">
        <f>Tabela1[[#This Row],[Przychód]]-Tabela1[[#This Row],[Koszt Serwisu]]</f>
        <v>0</v>
      </c>
      <c r="J260" s="7">
        <f>J259+Tabela1[[#This Row],[Przychód]]</f>
        <v>30270</v>
      </c>
      <c r="K260" s="7">
        <f>K259+Tabela1[[#This Row],[Koszt Serwisu]]</f>
        <v>13550</v>
      </c>
      <c r="L260" s="7">
        <f>Tabela1[[#This Row],[Łączny przychód]]-Tabela1[[#This Row],[Łączny Koszt]]</f>
        <v>16720</v>
      </c>
      <c r="M260" s="7">
        <f>IF(AND(WEEKDAY(Tabela1[[#This Row],[Dzień]])&lt;=6,WEEKDAY(Tabela1[[#This Row],[Dzień]])&gt;=2),ROUNDDOWN(Tabela1[[#This Row],[Popyt]]*Tabela1[[#This Row],[Liczba Rowerów]],0)*E$734,0)</f>
        <v>0</v>
      </c>
      <c r="N260" s="7">
        <f>Tabela1[[#This Row],[Testowany przychód]]-Tabela1[[#This Row],[Koszt Serwisu]]</f>
        <v>0</v>
      </c>
      <c r="O260" s="4">
        <f>IF(P259 &lt;&gt; 0, O259 + 3, O259)</f>
        <v>19</v>
      </c>
      <c r="P260" s="4">
        <f>IF(AND(C260 &lt;&gt; C261,L259&gt;=2400),2400,0)</f>
        <v>0</v>
      </c>
      <c r="Q260" s="7">
        <f>IF(AND(WEEKDAY(Tabela1[[#This Row],[Dzień]])&lt;=6,WEEKDAY(Tabela1[[#This Row],[Dzień]])&gt;=2),ROUNDDOWN(Tabela1[[#This Row],[Popyt]]*Tabela1[[#This Row],[Nowa liczba rowerów]],0)*30,0)</f>
        <v>0</v>
      </c>
      <c r="R260" s="7">
        <f>IF(WEEKDAY(Tabela1[[#This Row],[Dzień]])=1,Tabela1[[#This Row],[Nowa liczba rowerów]]*15,0) + Tabela1[[#This Row],[Koszt kupionych rowerów]]</f>
        <v>0</v>
      </c>
      <c r="S260"/>
    </row>
    <row r="261" spans="1:19" x14ac:dyDescent="0.25">
      <c r="A261" s="1">
        <v>45186</v>
      </c>
      <c r="B261" s="1" t="s">
        <v>4</v>
      </c>
      <c r="C261" s="4" t="str">
        <f>VLOOKUP(MONTH(Tabela1[[#This Row],[Dzień]]),Tabela3[],2,TRUE)</f>
        <v>Wrzesień</v>
      </c>
      <c r="D261" s="4">
        <f>YEAR(Tabela1[[#This Row],[Dzień]])</f>
        <v>2023</v>
      </c>
      <c r="E261" s="2">
        <f>VLOOKUP(Tabela1[[#This Row],[Pora roku]],TabelaPopyt[],2,FALSE)</f>
        <v>0.9</v>
      </c>
      <c r="F261" s="3">
        <v>10</v>
      </c>
      <c r="G261" s="7">
        <f>IF(AND(WEEKDAY(Tabela1[[#This Row],[Dzień]])&lt;=6,WEEKDAY(Tabela1[[#This Row],[Dzień]])&gt;=2),ROUNDDOWN(Tabela1[[#This Row],[Popyt]]*Tabela1[[#This Row],[Liczba Rowerów]],0)*30,0)</f>
        <v>0</v>
      </c>
      <c r="H261" s="7">
        <f>IF(WEEKDAY(Tabela1[[#This Row],[Dzień]])=1,Tabela1[[#This Row],[Liczba Rowerów]]*15,0)</f>
        <v>150</v>
      </c>
      <c r="I261" s="7">
        <f>Tabela1[[#This Row],[Przychód]]-Tabela1[[#This Row],[Koszt Serwisu]]</f>
        <v>-150</v>
      </c>
      <c r="J261" s="7">
        <f>J260+Tabela1[[#This Row],[Przychód]]</f>
        <v>30270</v>
      </c>
      <c r="K261" s="7">
        <f>K260+Tabela1[[#This Row],[Koszt Serwisu]]</f>
        <v>13700</v>
      </c>
      <c r="L261" s="7">
        <f>Tabela1[[#This Row],[Łączny przychód]]-Tabela1[[#This Row],[Łączny Koszt]]</f>
        <v>16570</v>
      </c>
      <c r="M261" s="7">
        <f>IF(AND(WEEKDAY(Tabela1[[#This Row],[Dzień]])&lt;=6,WEEKDAY(Tabela1[[#This Row],[Dzień]])&gt;=2),ROUNDDOWN(Tabela1[[#This Row],[Popyt]]*Tabela1[[#This Row],[Liczba Rowerów]],0)*E$734,0)</f>
        <v>0</v>
      </c>
      <c r="N261" s="7">
        <f>Tabela1[[#This Row],[Testowany przychód]]-Tabela1[[#This Row],[Koszt Serwisu]]</f>
        <v>-150</v>
      </c>
      <c r="O261" s="4">
        <f>IF(P260 &lt;&gt; 0, O260 + 3, O260)</f>
        <v>19</v>
      </c>
      <c r="P261" s="4">
        <f>IF(AND(C261 &lt;&gt; C262,L260&gt;=2400),2400,0)</f>
        <v>0</v>
      </c>
      <c r="Q261" s="7">
        <f>IF(AND(WEEKDAY(Tabela1[[#This Row],[Dzień]])&lt;=6,WEEKDAY(Tabela1[[#This Row],[Dzień]])&gt;=2),ROUNDDOWN(Tabela1[[#This Row],[Popyt]]*Tabela1[[#This Row],[Nowa liczba rowerów]],0)*30,0)</f>
        <v>0</v>
      </c>
      <c r="R261" s="7">
        <f>IF(WEEKDAY(Tabela1[[#This Row],[Dzień]])=1,Tabela1[[#This Row],[Nowa liczba rowerów]]*15,0) + Tabela1[[#This Row],[Koszt kupionych rowerów]]</f>
        <v>285</v>
      </c>
      <c r="S261"/>
    </row>
    <row r="262" spans="1:19" x14ac:dyDescent="0.25">
      <c r="A262" s="1">
        <v>45187</v>
      </c>
      <c r="B262" s="1" t="s">
        <v>4</v>
      </c>
      <c r="C262" s="4" t="str">
        <f>VLOOKUP(MONTH(Tabela1[[#This Row],[Dzień]]),Tabela3[],2,TRUE)</f>
        <v>Wrzesień</v>
      </c>
      <c r="D262" s="4">
        <f>YEAR(Tabela1[[#This Row],[Dzień]])</f>
        <v>2023</v>
      </c>
      <c r="E262" s="2">
        <f>VLOOKUP(Tabela1[[#This Row],[Pora roku]],TabelaPopyt[],2,FALSE)</f>
        <v>0.9</v>
      </c>
      <c r="F262" s="3">
        <v>10</v>
      </c>
      <c r="G262" s="7">
        <f>IF(AND(WEEKDAY(Tabela1[[#This Row],[Dzień]])&lt;=6,WEEKDAY(Tabela1[[#This Row],[Dzień]])&gt;=2),ROUNDDOWN(Tabela1[[#This Row],[Popyt]]*Tabela1[[#This Row],[Liczba Rowerów]],0)*30,0)</f>
        <v>270</v>
      </c>
      <c r="H262" s="7">
        <f>IF(WEEKDAY(Tabela1[[#This Row],[Dzień]])=1,Tabela1[[#This Row],[Liczba Rowerów]]*15,0)</f>
        <v>0</v>
      </c>
      <c r="I262" s="7">
        <f>Tabela1[[#This Row],[Przychód]]-Tabela1[[#This Row],[Koszt Serwisu]]</f>
        <v>270</v>
      </c>
      <c r="J262" s="7">
        <f>J261+Tabela1[[#This Row],[Przychód]]</f>
        <v>30540</v>
      </c>
      <c r="K262" s="7">
        <f>K261+Tabela1[[#This Row],[Koszt Serwisu]]</f>
        <v>13700</v>
      </c>
      <c r="L262" s="7">
        <f>Tabela1[[#This Row],[Łączny przychód]]-Tabela1[[#This Row],[Łączny Koszt]]</f>
        <v>16840</v>
      </c>
      <c r="M262" s="7">
        <f>IF(AND(WEEKDAY(Tabela1[[#This Row],[Dzień]])&lt;=6,WEEKDAY(Tabela1[[#This Row],[Dzień]])&gt;=2),ROUNDDOWN(Tabela1[[#This Row],[Popyt]]*Tabela1[[#This Row],[Liczba Rowerów]],0)*E$734,0)</f>
        <v>594</v>
      </c>
      <c r="N262" s="7">
        <f>Tabela1[[#This Row],[Testowany przychód]]-Tabela1[[#This Row],[Koszt Serwisu]]</f>
        <v>594</v>
      </c>
      <c r="O262" s="4">
        <f>IF(P261 &lt;&gt; 0, O261 + 3, O261)</f>
        <v>19</v>
      </c>
      <c r="P262" s="4">
        <f>IF(AND(C262 &lt;&gt; C263,L261&gt;=2400),2400,0)</f>
        <v>0</v>
      </c>
      <c r="Q262" s="7">
        <f>IF(AND(WEEKDAY(Tabela1[[#This Row],[Dzień]])&lt;=6,WEEKDAY(Tabela1[[#This Row],[Dzień]])&gt;=2),ROUNDDOWN(Tabela1[[#This Row],[Popyt]]*Tabela1[[#This Row],[Nowa liczba rowerów]],0)*30,0)</f>
        <v>510</v>
      </c>
      <c r="R262" s="7">
        <f>IF(WEEKDAY(Tabela1[[#This Row],[Dzień]])=1,Tabela1[[#This Row],[Nowa liczba rowerów]]*15,0) + Tabela1[[#This Row],[Koszt kupionych rowerów]]</f>
        <v>0</v>
      </c>
      <c r="S262"/>
    </row>
    <row r="263" spans="1:19" x14ac:dyDescent="0.25">
      <c r="A263" s="1">
        <v>45188</v>
      </c>
      <c r="B263" s="1" t="s">
        <v>4</v>
      </c>
      <c r="C263" s="4" t="str">
        <f>VLOOKUP(MONTH(Tabela1[[#This Row],[Dzień]]),Tabela3[],2,TRUE)</f>
        <v>Wrzesień</v>
      </c>
      <c r="D263" s="4">
        <f>YEAR(Tabela1[[#This Row],[Dzień]])</f>
        <v>2023</v>
      </c>
      <c r="E263" s="2">
        <f>VLOOKUP(Tabela1[[#This Row],[Pora roku]],TabelaPopyt[],2,FALSE)</f>
        <v>0.9</v>
      </c>
      <c r="F263" s="3">
        <v>10</v>
      </c>
      <c r="G263" s="7">
        <f>IF(AND(WEEKDAY(Tabela1[[#This Row],[Dzień]])&lt;=6,WEEKDAY(Tabela1[[#This Row],[Dzień]])&gt;=2),ROUNDDOWN(Tabela1[[#This Row],[Popyt]]*Tabela1[[#This Row],[Liczba Rowerów]],0)*30,0)</f>
        <v>270</v>
      </c>
      <c r="H263" s="7">
        <f>IF(WEEKDAY(Tabela1[[#This Row],[Dzień]])=1,Tabela1[[#This Row],[Liczba Rowerów]]*15,0)</f>
        <v>0</v>
      </c>
      <c r="I263" s="7">
        <f>Tabela1[[#This Row],[Przychód]]-Tabela1[[#This Row],[Koszt Serwisu]]</f>
        <v>270</v>
      </c>
      <c r="J263" s="7">
        <f>J262+Tabela1[[#This Row],[Przychód]]</f>
        <v>30810</v>
      </c>
      <c r="K263" s="7">
        <f>K262+Tabela1[[#This Row],[Koszt Serwisu]]</f>
        <v>13700</v>
      </c>
      <c r="L263" s="7">
        <f>Tabela1[[#This Row],[Łączny przychód]]-Tabela1[[#This Row],[Łączny Koszt]]</f>
        <v>17110</v>
      </c>
      <c r="M263" s="7">
        <f>IF(AND(WEEKDAY(Tabela1[[#This Row],[Dzień]])&lt;=6,WEEKDAY(Tabela1[[#This Row],[Dzień]])&gt;=2),ROUNDDOWN(Tabela1[[#This Row],[Popyt]]*Tabela1[[#This Row],[Liczba Rowerów]],0)*E$734,0)</f>
        <v>594</v>
      </c>
      <c r="N263" s="7">
        <f>Tabela1[[#This Row],[Testowany przychód]]-Tabela1[[#This Row],[Koszt Serwisu]]</f>
        <v>594</v>
      </c>
      <c r="O263" s="4">
        <f>IF(P262 &lt;&gt; 0, O262 + 3, O262)</f>
        <v>19</v>
      </c>
      <c r="P263" s="4">
        <f>IF(AND(C263 &lt;&gt; C264,L262&gt;=2400),2400,0)</f>
        <v>0</v>
      </c>
      <c r="Q263" s="7">
        <f>IF(AND(WEEKDAY(Tabela1[[#This Row],[Dzień]])&lt;=6,WEEKDAY(Tabela1[[#This Row],[Dzień]])&gt;=2),ROUNDDOWN(Tabela1[[#This Row],[Popyt]]*Tabela1[[#This Row],[Nowa liczba rowerów]],0)*30,0)</f>
        <v>510</v>
      </c>
      <c r="R263" s="7">
        <f>IF(WEEKDAY(Tabela1[[#This Row],[Dzień]])=1,Tabela1[[#This Row],[Nowa liczba rowerów]]*15,0) + Tabela1[[#This Row],[Koszt kupionych rowerów]]</f>
        <v>0</v>
      </c>
      <c r="S263"/>
    </row>
    <row r="264" spans="1:19" x14ac:dyDescent="0.25">
      <c r="A264" s="1">
        <v>45189</v>
      </c>
      <c r="B264" s="1" t="s">
        <v>4</v>
      </c>
      <c r="C264" s="4" t="str">
        <f>VLOOKUP(MONTH(Tabela1[[#This Row],[Dzień]]),Tabela3[],2,TRUE)</f>
        <v>Wrzesień</v>
      </c>
      <c r="D264" s="4">
        <f>YEAR(Tabela1[[#This Row],[Dzień]])</f>
        <v>2023</v>
      </c>
      <c r="E264" s="2">
        <f>VLOOKUP(Tabela1[[#This Row],[Pora roku]],TabelaPopyt[],2,FALSE)</f>
        <v>0.9</v>
      </c>
      <c r="F264" s="3">
        <v>10</v>
      </c>
      <c r="G264" s="7">
        <f>IF(AND(WEEKDAY(Tabela1[[#This Row],[Dzień]])&lt;=6,WEEKDAY(Tabela1[[#This Row],[Dzień]])&gt;=2),ROUNDDOWN(Tabela1[[#This Row],[Popyt]]*Tabela1[[#This Row],[Liczba Rowerów]],0)*30,0)</f>
        <v>270</v>
      </c>
      <c r="H264" s="7">
        <f>IF(WEEKDAY(Tabela1[[#This Row],[Dzień]])=1,Tabela1[[#This Row],[Liczba Rowerów]]*15,0)</f>
        <v>0</v>
      </c>
      <c r="I264" s="7">
        <f>Tabela1[[#This Row],[Przychód]]-Tabela1[[#This Row],[Koszt Serwisu]]</f>
        <v>270</v>
      </c>
      <c r="J264" s="7">
        <f>J263+Tabela1[[#This Row],[Przychód]]</f>
        <v>31080</v>
      </c>
      <c r="K264" s="7">
        <f>K263+Tabela1[[#This Row],[Koszt Serwisu]]</f>
        <v>13700</v>
      </c>
      <c r="L264" s="7">
        <f>Tabela1[[#This Row],[Łączny przychód]]-Tabela1[[#This Row],[Łączny Koszt]]</f>
        <v>17380</v>
      </c>
      <c r="M264" s="7">
        <f>IF(AND(WEEKDAY(Tabela1[[#This Row],[Dzień]])&lt;=6,WEEKDAY(Tabela1[[#This Row],[Dzień]])&gt;=2),ROUNDDOWN(Tabela1[[#This Row],[Popyt]]*Tabela1[[#This Row],[Liczba Rowerów]],0)*E$734,0)</f>
        <v>594</v>
      </c>
      <c r="N264" s="7">
        <f>Tabela1[[#This Row],[Testowany przychód]]-Tabela1[[#This Row],[Koszt Serwisu]]</f>
        <v>594</v>
      </c>
      <c r="O264" s="4">
        <f>IF(P263 &lt;&gt; 0, O263 + 3, O263)</f>
        <v>19</v>
      </c>
      <c r="P264" s="4">
        <f>IF(AND(C264 &lt;&gt; C265,L263&gt;=2400),2400,0)</f>
        <v>0</v>
      </c>
      <c r="Q264" s="7">
        <f>IF(AND(WEEKDAY(Tabela1[[#This Row],[Dzień]])&lt;=6,WEEKDAY(Tabela1[[#This Row],[Dzień]])&gt;=2),ROUNDDOWN(Tabela1[[#This Row],[Popyt]]*Tabela1[[#This Row],[Nowa liczba rowerów]],0)*30,0)</f>
        <v>510</v>
      </c>
      <c r="R264" s="7">
        <f>IF(WEEKDAY(Tabela1[[#This Row],[Dzień]])=1,Tabela1[[#This Row],[Nowa liczba rowerów]]*15,0) + Tabela1[[#This Row],[Koszt kupionych rowerów]]</f>
        <v>0</v>
      </c>
      <c r="S264"/>
    </row>
    <row r="265" spans="1:19" x14ac:dyDescent="0.25">
      <c r="A265" s="1">
        <v>45190</v>
      </c>
      <c r="B265" s="1" t="s">
        <v>4</v>
      </c>
      <c r="C265" s="4" t="str">
        <f>VLOOKUP(MONTH(Tabela1[[#This Row],[Dzień]]),Tabela3[],2,TRUE)</f>
        <v>Wrzesień</v>
      </c>
      <c r="D265" s="4">
        <f>YEAR(Tabela1[[#This Row],[Dzień]])</f>
        <v>2023</v>
      </c>
      <c r="E265" s="2">
        <f>VLOOKUP(Tabela1[[#This Row],[Pora roku]],TabelaPopyt[],2,FALSE)</f>
        <v>0.9</v>
      </c>
      <c r="F265" s="3">
        <v>10</v>
      </c>
      <c r="G265" s="7">
        <f>IF(AND(WEEKDAY(Tabela1[[#This Row],[Dzień]])&lt;=6,WEEKDAY(Tabela1[[#This Row],[Dzień]])&gt;=2),ROUNDDOWN(Tabela1[[#This Row],[Popyt]]*Tabela1[[#This Row],[Liczba Rowerów]],0)*30,0)</f>
        <v>270</v>
      </c>
      <c r="H265" s="7">
        <f>IF(WEEKDAY(Tabela1[[#This Row],[Dzień]])=1,Tabela1[[#This Row],[Liczba Rowerów]]*15,0)</f>
        <v>0</v>
      </c>
      <c r="I265" s="7">
        <f>Tabela1[[#This Row],[Przychód]]-Tabela1[[#This Row],[Koszt Serwisu]]</f>
        <v>270</v>
      </c>
      <c r="J265" s="7">
        <f>J264+Tabela1[[#This Row],[Przychód]]</f>
        <v>31350</v>
      </c>
      <c r="K265" s="7">
        <f>K264+Tabela1[[#This Row],[Koszt Serwisu]]</f>
        <v>13700</v>
      </c>
      <c r="L265" s="7">
        <f>Tabela1[[#This Row],[Łączny przychód]]-Tabela1[[#This Row],[Łączny Koszt]]</f>
        <v>17650</v>
      </c>
      <c r="M265" s="7">
        <f>IF(AND(WEEKDAY(Tabela1[[#This Row],[Dzień]])&lt;=6,WEEKDAY(Tabela1[[#This Row],[Dzień]])&gt;=2),ROUNDDOWN(Tabela1[[#This Row],[Popyt]]*Tabela1[[#This Row],[Liczba Rowerów]],0)*E$734,0)</f>
        <v>594</v>
      </c>
      <c r="N265" s="7">
        <f>Tabela1[[#This Row],[Testowany przychód]]-Tabela1[[#This Row],[Koszt Serwisu]]</f>
        <v>594</v>
      </c>
      <c r="O265" s="4">
        <f>IF(P264 &lt;&gt; 0, O264 + 3, O264)</f>
        <v>19</v>
      </c>
      <c r="P265" s="4">
        <f>IF(AND(C265 &lt;&gt; C266,L264&gt;=2400),2400,0)</f>
        <v>0</v>
      </c>
      <c r="Q265" s="7">
        <f>IF(AND(WEEKDAY(Tabela1[[#This Row],[Dzień]])&lt;=6,WEEKDAY(Tabela1[[#This Row],[Dzień]])&gt;=2),ROUNDDOWN(Tabela1[[#This Row],[Popyt]]*Tabela1[[#This Row],[Nowa liczba rowerów]],0)*30,0)</f>
        <v>510</v>
      </c>
      <c r="R265" s="7">
        <f>IF(WEEKDAY(Tabela1[[#This Row],[Dzień]])=1,Tabela1[[#This Row],[Nowa liczba rowerów]]*15,0) + Tabela1[[#This Row],[Koszt kupionych rowerów]]</f>
        <v>0</v>
      </c>
      <c r="S265"/>
    </row>
    <row r="266" spans="1:19" x14ac:dyDescent="0.25">
      <c r="A266" s="1">
        <v>45191</v>
      </c>
      <c r="B266" s="1" t="s">
        <v>4</v>
      </c>
      <c r="C266" s="4" t="str">
        <f>VLOOKUP(MONTH(Tabela1[[#This Row],[Dzień]]),Tabela3[],2,TRUE)</f>
        <v>Wrzesień</v>
      </c>
      <c r="D266" s="4">
        <f>YEAR(Tabela1[[#This Row],[Dzień]])</f>
        <v>2023</v>
      </c>
      <c r="E266" s="2">
        <f>VLOOKUP(Tabela1[[#This Row],[Pora roku]],TabelaPopyt[],2,FALSE)</f>
        <v>0.9</v>
      </c>
      <c r="F266" s="3">
        <v>10</v>
      </c>
      <c r="G266" s="7">
        <f>IF(AND(WEEKDAY(Tabela1[[#This Row],[Dzień]])&lt;=6,WEEKDAY(Tabela1[[#This Row],[Dzień]])&gt;=2),ROUNDDOWN(Tabela1[[#This Row],[Popyt]]*Tabela1[[#This Row],[Liczba Rowerów]],0)*30,0)</f>
        <v>270</v>
      </c>
      <c r="H266" s="7">
        <f>IF(WEEKDAY(Tabela1[[#This Row],[Dzień]])=1,Tabela1[[#This Row],[Liczba Rowerów]]*15,0)</f>
        <v>0</v>
      </c>
      <c r="I266" s="7">
        <f>Tabela1[[#This Row],[Przychód]]-Tabela1[[#This Row],[Koszt Serwisu]]</f>
        <v>270</v>
      </c>
      <c r="J266" s="7">
        <f>J265+Tabela1[[#This Row],[Przychód]]</f>
        <v>31620</v>
      </c>
      <c r="K266" s="7">
        <f>K265+Tabela1[[#This Row],[Koszt Serwisu]]</f>
        <v>13700</v>
      </c>
      <c r="L266" s="7">
        <f>Tabela1[[#This Row],[Łączny przychód]]-Tabela1[[#This Row],[Łączny Koszt]]</f>
        <v>17920</v>
      </c>
      <c r="M266" s="7">
        <f>IF(AND(WEEKDAY(Tabela1[[#This Row],[Dzień]])&lt;=6,WEEKDAY(Tabela1[[#This Row],[Dzień]])&gt;=2),ROUNDDOWN(Tabela1[[#This Row],[Popyt]]*Tabela1[[#This Row],[Liczba Rowerów]],0)*E$734,0)</f>
        <v>594</v>
      </c>
      <c r="N266" s="7">
        <f>Tabela1[[#This Row],[Testowany przychód]]-Tabela1[[#This Row],[Koszt Serwisu]]</f>
        <v>594</v>
      </c>
      <c r="O266" s="4">
        <f>IF(P265 &lt;&gt; 0, O265 + 3, O265)</f>
        <v>19</v>
      </c>
      <c r="P266" s="4">
        <f>IF(AND(C266 &lt;&gt; C267,L265&gt;=2400),2400,0)</f>
        <v>0</v>
      </c>
      <c r="Q266" s="7">
        <f>IF(AND(WEEKDAY(Tabela1[[#This Row],[Dzień]])&lt;=6,WEEKDAY(Tabela1[[#This Row],[Dzień]])&gt;=2),ROUNDDOWN(Tabela1[[#This Row],[Popyt]]*Tabela1[[#This Row],[Nowa liczba rowerów]],0)*30,0)</f>
        <v>510</v>
      </c>
      <c r="R266" s="7">
        <f>IF(WEEKDAY(Tabela1[[#This Row],[Dzień]])=1,Tabela1[[#This Row],[Nowa liczba rowerów]]*15,0) + Tabela1[[#This Row],[Koszt kupionych rowerów]]</f>
        <v>0</v>
      </c>
      <c r="S266"/>
    </row>
    <row r="267" spans="1:19" x14ac:dyDescent="0.25">
      <c r="A267" s="1">
        <v>45192</v>
      </c>
      <c r="B267" s="1" t="s">
        <v>5</v>
      </c>
      <c r="C267" s="4" t="str">
        <f>VLOOKUP(MONTH(Tabela1[[#This Row],[Dzień]]),Tabela3[],2,TRUE)</f>
        <v>Wrzesień</v>
      </c>
      <c r="D267" s="4">
        <f>YEAR(Tabela1[[#This Row],[Dzień]])</f>
        <v>2023</v>
      </c>
      <c r="E267" s="2">
        <f>VLOOKUP(Tabela1[[#This Row],[Pora roku]],TabelaPopyt[],2,FALSE)</f>
        <v>0.4</v>
      </c>
      <c r="F267" s="3">
        <v>10</v>
      </c>
      <c r="G267" s="7">
        <f>IF(AND(WEEKDAY(Tabela1[[#This Row],[Dzień]])&lt;=6,WEEKDAY(Tabela1[[#This Row],[Dzień]])&gt;=2),ROUNDDOWN(Tabela1[[#This Row],[Popyt]]*Tabela1[[#This Row],[Liczba Rowerów]],0)*30,0)</f>
        <v>0</v>
      </c>
      <c r="H267" s="7">
        <f>IF(WEEKDAY(Tabela1[[#This Row],[Dzień]])=1,Tabela1[[#This Row],[Liczba Rowerów]]*15,0)</f>
        <v>0</v>
      </c>
      <c r="I267" s="7">
        <f>Tabela1[[#This Row],[Przychód]]-Tabela1[[#This Row],[Koszt Serwisu]]</f>
        <v>0</v>
      </c>
      <c r="J267" s="7">
        <f>J266+Tabela1[[#This Row],[Przychód]]</f>
        <v>31620</v>
      </c>
      <c r="K267" s="7">
        <f>K266+Tabela1[[#This Row],[Koszt Serwisu]]</f>
        <v>13700</v>
      </c>
      <c r="L267" s="7">
        <f>Tabela1[[#This Row],[Łączny przychód]]-Tabela1[[#This Row],[Łączny Koszt]]</f>
        <v>17920</v>
      </c>
      <c r="M267" s="7">
        <f>IF(AND(WEEKDAY(Tabela1[[#This Row],[Dzień]])&lt;=6,WEEKDAY(Tabela1[[#This Row],[Dzień]])&gt;=2),ROUNDDOWN(Tabela1[[#This Row],[Popyt]]*Tabela1[[#This Row],[Liczba Rowerów]],0)*E$734,0)</f>
        <v>0</v>
      </c>
      <c r="N267" s="7">
        <f>Tabela1[[#This Row],[Testowany przychód]]-Tabela1[[#This Row],[Koszt Serwisu]]</f>
        <v>0</v>
      </c>
      <c r="O267" s="4">
        <f>IF(P266 &lt;&gt; 0, O266 + 3, O266)</f>
        <v>19</v>
      </c>
      <c r="P267" s="4">
        <f>IF(AND(C267 &lt;&gt; C268,L266&gt;=2400),2400,0)</f>
        <v>0</v>
      </c>
      <c r="Q267" s="7">
        <f>IF(AND(WEEKDAY(Tabela1[[#This Row],[Dzień]])&lt;=6,WEEKDAY(Tabela1[[#This Row],[Dzień]])&gt;=2),ROUNDDOWN(Tabela1[[#This Row],[Popyt]]*Tabela1[[#This Row],[Nowa liczba rowerów]],0)*30,0)</f>
        <v>0</v>
      </c>
      <c r="R267" s="7">
        <f>IF(WEEKDAY(Tabela1[[#This Row],[Dzień]])=1,Tabela1[[#This Row],[Nowa liczba rowerów]]*15,0) + Tabela1[[#This Row],[Koszt kupionych rowerów]]</f>
        <v>0</v>
      </c>
      <c r="S267"/>
    </row>
    <row r="268" spans="1:19" x14ac:dyDescent="0.25">
      <c r="A268" s="1">
        <v>45193</v>
      </c>
      <c r="B268" s="1" t="s">
        <v>5</v>
      </c>
      <c r="C268" s="4" t="str">
        <f>VLOOKUP(MONTH(Tabela1[[#This Row],[Dzień]]),Tabela3[],2,TRUE)</f>
        <v>Wrzesień</v>
      </c>
      <c r="D268" s="4">
        <f>YEAR(Tabela1[[#This Row],[Dzień]])</f>
        <v>2023</v>
      </c>
      <c r="E268" s="2">
        <f>VLOOKUP(Tabela1[[#This Row],[Pora roku]],TabelaPopyt[],2,FALSE)</f>
        <v>0.4</v>
      </c>
      <c r="F268" s="3">
        <v>10</v>
      </c>
      <c r="G268" s="7">
        <f>IF(AND(WEEKDAY(Tabela1[[#This Row],[Dzień]])&lt;=6,WEEKDAY(Tabela1[[#This Row],[Dzień]])&gt;=2),ROUNDDOWN(Tabela1[[#This Row],[Popyt]]*Tabela1[[#This Row],[Liczba Rowerów]],0)*30,0)</f>
        <v>0</v>
      </c>
      <c r="H268" s="7">
        <f>IF(WEEKDAY(Tabela1[[#This Row],[Dzień]])=1,Tabela1[[#This Row],[Liczba Rowerów]]*15,0)</f>
        <v>150</v>
      </c>
      <c r="I268" s="7">
        <f>Tabela1[[#This Row],[Przychód]]-Tabela1[[#This Row],[Koszt Serwisu]]</f>
        <v>-150</v>
      </c>
      <c r="J268" s="7">
        <f>J267+Tabela1[[#This Row],[Przychód]]</f>
        <v>31620</v>
      </c>
      <c r="K268" s="7">
        <f>K267+Tabela1[[#This Row],[Koszt Serwisu]]</f>
        <v>13850</v>
      </c>
      <c r="L268" s="7">
        <f>Tabela1[[#This Row],[Łączny przychód]]-Tabela1[[#This Row],[Łączny Koszt]]</f>
        <v>17770</v>
      </c>
      <c r="M268" s="7">
        <f>IF(AND(WEEKDAY(Tabela1[[#This Row],[Dzień]])&lt;=6,WEEKDAY(Tabela1[[#This Row],[Dzień]])&gt;=2),ROUNDDOWN(Tabela1[[#This Row],[Popyt]]*Tabela1[[#This Row],[Liczba Rowerów]],0)*E$734,0)</f>
        <v>0</v>
      </c>
      <c r="N268" s="7">
        <f>Tabela1[[#This Row],[Testowany przychód]]-Tabela1[[#This Row],[Koszt Serwisu]]</f>
        <v>-150</v>
      </c>
      <c r="O268" s="4">
        <f>IF(P267 &lt;&gt; 0, O267 + 3, O267)</f>
        <v>19</v>
      </c>
      <c r="P268" s="4">
        <f>IF(AND(C268 &lt;&gt; C269,L267&gt;=2400),2400,0)</f>
        <v>0</v>
      </c>
      <c r="Q268" s="7">
        <f>IF(AND(WEEKDAY(Tabela1[[#This Row],[Dzień]])&lt;=6,WEEKDAY(Tabela1[[#This Row],[Dzień]])&gt;=2),ROUNDDOWN(Tabela1[[#This Row],[Popyt]]*Tabela1[[#This Row],[Nowa liczba rowerów]],0)*30,0)</f>
        <v>0</v>
      </c>
      <c r="R268" s="7">
        <f>IF(WEEKDAY(Tabela1[[#This Row],[Dzień]])=1,Tabela1[[#This Row],[Nowa liczba rowerów]]*15,0) + Tabela1[[#This Row],[Koszt kupionych rowerów]]</f>
        <v>285</v>
      </c>
      <c r="S268"/>
    </row>
    <row r="269" spans="1:19" x14ac:dyDescent="0.25">
      <c r="A269" s="1">
        <v>45194</v>
      </c>
      <c r="B269" s="1" t="s">
        <v>5</v>
      </c>
      <c r="C269" s="4" t="str">
        <f>VLOOKUP(MONTH(Tabela1[[#This Row],[Dzień]]),Tabela3[],2,TRUE)</f>
        <v>Wrzesień</v>
      </c>
      <c r="D269" s="4">
        <f>YEAR(Tabela1[[#This Row],[Dzień]])</f>
        <v>2023</v>
      </c>
      <c r="E269" s="2">
        <f>VLOOKUP(Tabela1[[#This Row],[Pora roku]],TabelaPopyt[],2,FALSE)</f>
        <v>0.4</v>
      </c>
      <c r="F269" s="3">
        <v>10</v>
      </c>
      <c r="G269" s="7">
        <f>IF(AND(WEEKDAY(Tabela1[[#This Row],[Dzień]])&lt;=6,WEEKDAY(Tabela1[[#This Row],[Dzień]])&gt;=2),ROUNDDOWN(Tabela1[[#This Row],[Popyt]]*Tabela1[[#This Row],[Liczba Rowerów]],0)*30,0)</f>
        <v>120</v>
      </c>
      <c r="H269" s="7">
        <f>IF(WEEKDAY(Tabela1[[#This Row],[Dzień]])=1,Tabela1[[#This Row],[Liczba Rowerów]]*15,0)</f>
        <v>0</v>
      </c>
      <c r="I269" s="7">
        <f>Tabela1[[#This Row],[Przychód]]-Tabela1[[#This Row],[Koszt Serwisu]]</f>
        <v>120</v>
      </c>
      <c r="J269" s="7">
        <f>J268+Tabela1[[#This Row],[Przychód]]</f>
        <v>31740</v>
      </c>
      <c r="K269" s="7">
        <f>K268+Tabela1[[#This Row],[Koszt Serwisu]]</f>
        <v>13850</v>
      </c>
      <c r="L269" s="7">
        <f>Tabela1[[#This Row],[Łączny przychód]]-Tabela1[[#This Row],[Łączny Koszt]]</f>
        <v>17890</v>
      </c>
      <c r="M269" s="7">
        <f>IF(AND(WEEKDAY(Tabela1[[#This Row],[Dzień]])&lt;=6,WEEKDAY(Tabela1[[#This Row],[Dzień]])&gt;=2),ROUNDDOWN(Tabela1[[#This Row],[Popyt]]*Tabela1[[#This Row],[Liczba Rowerów]],0)*E$734,0)</f>
        <v>264</v>
      </c>
      <c r="N269" s="7">
        <f>Tabela1[[#This Row],[Testowany przychód]]-Tabela1[[#This Row],[Koszt Serwisu]]</f>
        <v>264</v>
      </c>
      <c r="O269" s="4">
        <f>IF(P268 &lt;&gt; 0, O268 + 3, O268)</f>
        <v>19</v>
      </c>
      <c r="P269" s="4">
        <f>IF(AND(C269 &lt;&gt; C270,L268&gt;=2400),2400,0)</f>
        <v>0</v>
      </c>
      <c r="Q269" s="7">
        <f>IF(AND(WEEKDAY(Tabela1[[#This Row],[Dzień]])&lt;=6,WEEKDAY(Tabela1[[#This Row],[Dzień]])&gt;=2),ROUNDDOWN(Tabela1[[#This Row],[Popyt]]*Tabela1[[#This Row],[Nowa liczba rowerów]],0)*30,0)</f>
        <v>210</v>
      </c>
      <c r="R269" s="7">
        <f>IF(WEEKDAY(Tabela1[[#This Row],[Dzień]])=1,Tabela1[[#This Row],[Nowa liczba rowerów]]*15,0) + Tabela1[[#This Row],[Koszt kupionych rowerów]]</f>
        <v>0</v>
      </c>
      <c r="S269"/>
    </row>
    <row r="270" spans="1:19" x14ac:dyDescent="0.25">
      <c r="A270" s="1">
        <v>45195</v>
      </c>
      <c r="B270" s="1" t="s">
        <v>5</v>
      </c>
      <c r="C270" s="4" t="str">
        <f>VLOOKUP(MONTH(Tabela1[[#This Row],[Dzień]]),Tabela3[],2,TRUE)</f>
        <v>Wrzesień</v>
      </c>
      <c r="D270" s="4">
        <f>YEAR(Tabela1[[#This Row],[Dzień]])</f>
        <v>2023</v>
      </c>
      <c r="E270" s="2">
        <f>VLOOKUP(Tabela1[[#This Row],[Pora roku]],TabelaPopyt[],2,FALSE)</f>
        <v>0.4</v>
      </c>
      <c r="F270" s="3">
        <v>10</v>
      </c>
      <c r="G270" s="7">
        <f>IF(AND(WEEKDAY(Tabela1[[#This Row],[Dzień]])&lt;=6,WEEKDAY(Tabela1[[#This Row],[Dzień]])&gt;=2),ROUNDDOWN(Tabela1[[#This Row],[Popyt]]*Tabela1[[#This Row],[Liczba Rowerów]],0)*30,0)</f>
        <v>120</v>
      </c>
      <c r="H270" s="7">
        <f>IF(WEEKDAY(Tabela1[[#This Row],[Dzień]])=1,Tabela1[[#This Row],[Liczba Rowerów]]*15,0)</f>
        <v>0</v>
      </c>
      <c r="I270" s="7">
        <f>Tabela1[[#This Row],[Przychód]]-Tabela1[[#This Row],[Koszt Serwisu]]</f>
        <v>120</v>
      </c>
      <c r="J270" s="7">
        <f>J269+Tabela1[[#This Row],[Przychód]]</f>
        <v>31860</v>
      </c>
      <c r="K270" s="7">
        <f>K269+Tabela1[[#This Row],[Koszt Serwisu]]</f>
        <v>13850</v>
      </c>
      <c r="L270" s="7">
        <f>Tabela1[[#This Row],[Łączny przychód]]-Tabela1[[#This Row],[Łączny Koszt]]</f>
        <v>18010</v>
      </c>
      <c r="M270" s="7">
        <f>IF(AND(WEEKDAY(Tabela1[[#This Row],[Dzień]])&lt;=6,WEEKDAY(Tabela1[[#This Row],[Dzień]])&gt;=2),ROUNDDOWN(Tabela1[[#This Row],[Popyt]]*Tabela1[[#This Row],[Liczba Rowerów]],0)*E$734,0)</f>
        <v>264</v>
      </c>
      <c r="N270" s="7">
        <f>Tabela1[[#This Row],[Testowany przychód]]-Tabela1[[#This Row],[Koszt Serwisu]]</f>
        <v>264</v>
      </c>
      <c r="O270" s="4">
        <f>IF(P269 &lt;&gt; 0, O269 + 3, O269)</f>
        <v>19</v>
      </c>
      <c r="P270" s="4">
        <f>IF(AND(C270 &lt;&gt; C271,L269&gt;=2400),2400,0)</f>
        <v>0</v>
      </c>
      <c r="Q270" s="7">
        <f>IF(AND(WEEKDAY(Tabela1[[#This Row],[Dzień]])&lt;=6,WEEKDAY(Tabela1[[#This Row],[Dzień]])&gt;=2),ROUNDDOWN(Tabela1[[#This Row],[Popyt]]*Tabela1[[#This Row],[Nowa liczba rowerów]],0)*30,0)</f>
        <v>210</v>
      </c>
      <c r="R270" s="7">
        <f>IF(WEEKDAY(Tabela1[[#This Row],[Dzień]])=1,Tabela1[[#This Row],[Nowa liczba rowerów]]*15,0) + Tabela1[[#This Row],[Koszt kupionych rowerów]]</f>
        <v>0</v>
      </c>
      <c r="S270"/>
    </row>
    <row r="271" spans="1:19" x14ac:dyDescent="0.25">
      <c r="A271" s="1">
        <v>45196</v>
      </c>
      <c r="B271" s="1" t="s">
        <v>5</v>
      </c>
      <c r="C271" s="4" t="str">
        <f>VLOOKUP(MONTH(Tabela1[[#This Row],[Dzień]]),Tabela3[],2,TRUE)</f>
        <v>Wrzesień</v>
      </c>
      <c r="D271" s="4">
        <f>YEAR(Tabela1[[#This Row],[Dzień]])</f>
        <v>2023</v>
      </c>
      <c r="E271" s="2">
        <f>VLOOKUP(Tabela1[[#This Row],[Pora roku]],TabelaPopyt[],2,FALSE)</f>
        <v>0.4</v>
      </c>
      <c r="F271" s="3">
        <v>10</v>
      </c>
      <c r="G271" s="7">
        <f>IF(AND(WEEKDAY(Tabela1[[#This Row],[Dzień]])&lt;=6,WEEKDAY(Tabela1[[#This Row],[Dzień]])&gt;=2),ROUNDDOWN(Tabela1[[#This Row],[Popyt]]*Tabela1[[#This Row],[Liczba Rowerów]],0)*30,0)</f>
        <v>120</v>
      </c>
      <c r="H271" s="7">
        <f>IF(WEEKDAY(Tabela1[[#This Row],[Dzień]])=1,Tabela1[[#This Row],[Liczba Rowerów]]*15,0)</f>
        <v>0</v>
      </c>
      <c r="I271" s="7">
        <f>Tabela1[[#This Row],[Przychód]]-Tabela1[[#This Row],[Koszt Serwisu]]</f>
        <v>120</v>
      </c>
      <c r="J271" s="7">
        <f>J270+Tabela1[[#This Row],[Przychód]]</f>
        <v>31980</v>
      </c>
      <c r="K271" s="7">
        <f>K270+Tabela1[[#This Row],[Koszt Serwisu]]</f>
        <v>13850</v>
      </c>
      <c r="L271" s="7">
        <f>Tabela1[[#This Row],[Łączny przychód]]-Tabela1[[#This Row],[Łączny Koszt]]</f>
        <v>18130</v>
      </c>
      <c r="M271" s="7">
        <f>IF(AND(WEEKDAY(Tabela1[[#This Row],[Dzień]])&lt;=6,WEEKDAY(Tabela1[[#This Row],[Dzień]])&gt;=2),ROUNDDOWN(Tabela1[[#This Row],[Popyt]]*Tabela1[[#This Row],[Liczba Rowerów]],0)*E$734,0)</f>
        <v>264</v>
      </c>
      <c r="N271" s="7">
        <f>Tabela1[[#This Row],[Testowany przychód]]-Tabela1[[#This Row],[Koszt Serwisu]]</f>
        <v>264</v>
      </c>
      <c r="O271" s="4">
        <f>IF(P270 &lt;&gt; 0, O270 + 3, O270)</f>
        <v>19</v>
      </c>
      <c r="P271" s="4">
        <f>IF(AND(C271 &lt;&gt; C272,L270&gt;=2400),2400,0)</f>
        <v>0</v>
      </c>
      <c r="Q271" s="7">
        <f>IF(AND(WEEKDAY(Tabela1[[#This Row],[Dzień]])&lt;=6,WEEKDAY(Tabela1[[#This Row],[Dzień]])&gt;=2),ROUNDDOWN(Tabela1[[#This Row],[Popyt]]*Tabela1[[#This Row],[Nowa liczba rowerów]],0)*30,0)</f>
        <v>210</v>
      </c>
      <c r="R271" s="7">
        <f>IF(WEEKDAY(Tabela1[[#This Row],[Dzień]])=1,Tabela1[[#This Row],[Nowa liczba rowerów]]*15,0) + Tabela1[[#This Row],[Koszt kupionych rowerów]]</f>
        <v>0</v>
      </c>
      <c r="S271"/>
    </row>
    <row r="272" spans="1:19" x14ac:dyDescent="0.25">
      <c r="A272" s="1">
        <v>45197</v>
      </c>
      <c r="B272" s="1" t="s">
        <v>5</v>
      </c>
      <c r="C272" s="4" t="str">
        <f>VLOOKUP(MONTH(Tabela1[[#This Row],[Dzień]]),Tabela3[],2,TRUE)</f>
        <v>Wrzesień</v>
      </c>
      <c r="D272" s="4">
        <f>YEAR(Tabela1[[#This Row],[Dzień]])</f>
        <v>2023</v>
      </c>
      <c r="E272" s="2">
        <f>VLOOKUP(Tabela1[[#This Row],[Pora roku]],TabelaPopyt[],2,FALSE)</f>
        <v>0.4</v>
      </c>
      <c r="F272" s="3">
        <v>10</v>
      </c>
      <c r="G272" s="7">
        <f>IF(AND(WEEKDAY(Tabela1[[#This Row],[Dzień]])&lt;=6,WEEKDAY(Tabela1[[#This Row],[Dzień]])&gt;=2),ROUNDDOWN(Tabela1[[#This Row],[Popyt]]*Tabela1[[#This Row],[Liczba Rowerów]],0)*30,0)</f>
        <v>120</v>
      </c>
      <c r="H272" s="7">
        <f>IF(WEEKDAY(Tabela1[[#This Row],[Dzień]])=1,Tabela1[[#This Row],[Liczba Rowerów]]*15,0)</f>
        <v>0</v>
      </c>
      <c r="I272" s="7">
        <f>Tabela1[[#This Row],[Przychód]]-Tabela1[[#This Row],[Koszt Serwisu]]</f>
        <v>120</v>
      </c>
      <c r="J272" s="7">
        <f>J271+Tabela1[[#This Row],[Przychód]]</f>
        <v>32100</v>
      </c>
      <c r="K272" s="7">
        <f>K271+Tabela1[[#This Row],[Koszt Serwisu]]</f>
        <v>13850</v>
      </c>
      <c r="L272" s="7">
        <f>Tabela1[[#This Row],[Łączny przychód]]-Tabela1[[#This Row],[Łączny Koszt]]</f>
        <v>18250</v>
      </c>
      <c r="M272" s="7">
        <f>IF(AND(WEEKDAY(Tabela1[[#This Row],[Dzień]])&lt;=6,WEEKDAY(Tabela1[[#This Row],[Dzień]])&gt;=2),ROUNDDOWN(Tabela1[[#This Row],[Popyt]]*Tabela1[[#This Row],[Liczba Rowerów]],0)*E$734,0)</f>
        <v>264</v>
      </c>
      <c r="N272" s="7">
        <f>Tabela1[[#This Row],[Testowany przychód]]-Tabela1[[#This Row],[Koszt Serwisu]]</f>
        <v>264</v>
      </c>
      <c r="O272" s="4">
        <f>IF(P271 &lt;&gt; 0, O271 + 3, O271)</f>
        <v>19</v>
      </c>
      <c r="P272" s="4">
        <f>IF(AND(C272 &lt;&gt; C273,L271&gt;=2400),2400,0)</f>
        <v>0</v>
      </c>
      <c r="Q272" s="7">
        <f>IF(AND(WEEKDAY(Tabela1[[#This Row],[Dzień]])&lt;=6,WEEKDAY(Tabela1[[#This Row],[Dzień]])&gt;=2),ROUNDDOWN(Tabela1[[#This Row],[Popyt]]*Tabela1[[#This Row],[Nowa liczba rowerów]],0)*30,0)</f>
        <v>210</v>
      </c>
      <c r="R272" s="7">
        <f>IF(WEEKDAY(Tabela1[[#This Row],[Dzień]])=1,Tabela1[[#This Row],[Nowa liczba rowerów]]*15,0) + Tabela1[[#This Row],[Koszt kupionych rowerów]]</f>
        <v>0</v>
      </c>
      <c r="S272"/>
    </row>
    <row r="273" spans="1:19" x14ac:dyDescent="0.25">
      <c r="A273" s="1">
        <v>45198</v>
      </c>
      <c r="B273" s="1" t="s">
        <v>5</v>
      </c>
      <c r="C273" s="4" t="str">
        <f>VLOOKUP(MONTH(Tabela1[[#This Row],[Dzień]]),Tabela3[],2,TRUE)</f>
        <v>Wrzesień</v>
      </c>
      <c r="D273" s="4">
        <f>YEAR(Tabela1[[#This Row],[Dzień]])</f>
        <v>2023</v>
      </c>
      <c r="E273" s="2">
        <f>VLOOKUP(Tabela1[[#This Row],[Pora roku]],TabelaPopyt[],2,FALSE)</f>
        <v>0.4</v>
      </c>
      <c r="F273" s="3">
        <v>10</v>
      </c>
      <c r="G273" s="7">
        <f>IF(AND(WEEKDAY(Tabela1[[#This Row],[Dzień]])&lt;=6,WEEKDAY(Tabela1[[#This Row],[Dzień]])&gt;=2),ROUNDDOWN(Tabela1[[#This Row],[Popyt]]*Tabela1[[#This Row],[Liczba Rowerów]],0)*30,0)</f>
        <v>120</v>
      </c>
      <c r="H273" s="7">
        <f>IF(WEEKDAY(Tabela1[[#This Row],[Dzień]])=1,Tabela1[[#This Row],[Liczba Rowerów]]*15,0)</f>
        <v>0</v>
      </c>
      <c r="I273" s="7">
        <f>Tabela1[[#This Row],[Przychód]]-Tabela1[[#This Row],[Koszt Serwisu]]</f>
        <v>120</v>
      </c>
      <c r="J273" s="7">
        <f>J272+Tabela1[[#This Row],[Przychód]]</f>
        <v>32220</v>
      </c>
      <c r="K273" s="7">
        <f>K272+Tabela1[[#This Row],[Koszt Serwisu]]</f>
        <v>13850</v>
      </c>
      <c r="L273" s="7">
        <f>Tabela1[[#This Row],[Łączny przychód]]-Tabela1[[#This Row],[Łączny Koszt]]</f>
        <v>18370</v>
      </c>
      <c r="M273" s="7">
        <f>IF(AND(WEEKDAY(Tabela1[[#This Row],[Dzień]])&lt;=6,WEEKDAY(Tabela1[[#This Row],[Dzień]])&gt;=2),ROUNDDOWN(Tabela1[[#This Row],[Popyt]]*Tabela1[[#This Row],[Liczba Rowerów]],0)*E$734,0)</f>
        <v>264</v>
      </c>
      <c r="N273" s="7">
        <f>Tabela1[[#This Row],[Testowany przychód]]-Tabela1[[#This Row],[Koszt Serwisu]]</f>
        <v>264</v>
      </c>
      <c r="O273" s="4">
        <f>IF(P272 &lt;&gt; 0, O272 + 3, O272)</f>
        <v>19</v>
      </c>
      <c r="P273" s="4">
        <f>IF(AND(C273 &lt;&gt; C274,L272&gt;=2400),2400,0)</f>
        <v>0</v>
      </c>
      <c r="Q273" s="7">
        <f>IF(AND(WEEKDAY(Tabela1[[#This Row],[Dzień]])&lt;=6,WEEKDAY(Tabela1[[#This Row],[Dzień]])&gt;=2),ROUNDDOWN(Tabela1[[#This Row],[Popyt]]*Tabela1[[#This Row],[Nowa liczba rowerów]],0)*30,0)</f>
        <v>210</v>
      </c>
      <c r="R273" s="7">
        <f>IF(WEEKDAY(Tabela1[[#This Row],[Dzień]])=1,Tabela1[[#This Row],[Nowa liczba rowerów]]*15,0) + Tabela1[[#This Row],[Koszt kupionych rowerów]]</f>
        <v>0</v>
      </c>
      <c r="S273"/>
    </row>
    <row r="274" spans="1:19" x14ac:dyDescent="0.25">
      <c r="A274" s="1">
        <v>45199</v>
      </c>
      <c r="B274" s="1" t="s">
        <v>5</v>
      </c>
      <c r="C274" s="4" t="str">
        <f>VLOOKUP(MONTH(Tabela1[[#This Row],[Dzień]]),Tabela3[],2,TRUE)</f>
        <v>Wrzesień</v>
      </c>
      <c r="D274" s="4">
        <f>YEAR(Tabela1[[#This Row],[Dzień]])</f>
        <v>2023</v>
      </c>
      <c r="E274" s="2">
        <f>VLOOKUP(Tabela1[[#This Row],[Pora roku]],TabelaPopyt[],2,FALSE)</f>
        <v>0.4</v>
      </c>
      <c r="F274" s="3">
        <v>10</v>
      </c>
      <c r="G274" s="7">
        <f>IF(AND(WEEKDAY(Tabela1[[#This Row],[Dzień]])&lt;=6,WEEKDAY(Tabela1[[#This Row],[Dzień]])&gt;=2),ROUNDDOWN(Tabela1[[#This Row],[Popyt]]*Tabela1[[#This Row],[Liczba Rowerów]],0)*30,0)</f>
        <v>0</v>
      </c>
      <c r="H274" s="7">
        <f>IF(WEEKDAY(Tabela1[[#This Row],[Dzień]])=1,Tabela1[[#This Row],[Liczba Rowerów]]*15,0)</f>
        <v>0</v>
      </c>
      <c r="I274" s="7">
        <f>Tabela1[[#This Row],[Przychód]]-Tabela1[[#This Row],[Koszt Serwisu]]</f>
        <v>0</v>
      </c>
      <c r="J274" s="7">
        <f>J273+Tabela1[[#This Row],[Przychód]]</f>
        <v>32220</v>
      </c>
      <c r="K274" s="7">
        <f>K273+Tabela1[[#This Row],[Koszt Serwisu]]</f>
        <v>13850</v>
      </c>
      <c r="L274" s="7">
        <f>Tabela1[[#This Row],[Łączny przychód]]-Tabela1[[#This Row],[Łączny Koszt]]</f>
        <v>18370</v>
      </c>
      <c r="M274" s="7">
        <f>IF(AND(WEEKDAY(Tabela1[[#This Row],[Dzień]])&lt;=6,WEEKDAY(Tabela1[[#This Row],[Dzień]])&gt;=2),ROUNDDOWN(Tabela1[[#This Row],[Popyt]]*Tabela1[[#This Row],[Liczba Rowerów]],0)*E$734,0)</f>
        <v>0</v>
      </c>
      <c r="N274" s="7">
        <f>Tabela1[[#This Row],[Testowany przychód]]-Tabela1[[#This Row],[Koszt Serwisu]]</f>
        <v>0</v>
      </c>
      <c r="O274" s="4">
        <f>IF(P273 &lt;&gt; 0, O273 + 3, O273)</f>
        <v>19</v>
      </c>
      <c r="P274" s="4">
        <f>IF(AND(C274 &lt;&gt; C275,L273&gt;=2400),2400,0)</f>
        <v>2400</v>
      </c>
      <c r="Q274" s="7">
        <f>IF(AND(WEEKDAY(Tabela1[[#This Row],[Dzień]])&lt;=6,WEEKDAY(Tabela1[[#This Row],[Dzień]])&gt;=2),ROUNDDOWN(Tabela1[[#This Row],[Popyt]]*Tabela1[[#This Row],[Nowa liczba rowerów]],0)*30,0)</f>
        <v>0</v>
      </c>
      <c r="R274" s="7">
        <f>IF(WEEKDAY(Tabela1[[#This Row],[Dzień]])=1,Tabela1[[#This Row],[Nowa liczba rowerów]]*15,0) + Tabela1[[#This Row],[Koszt kupionych rowerów]]</f>
        <v>2400</v>
      </c>
      <c r="S274"/>
    </row>
    <row r="275" spans="1:19" x14ac:dyDescent="0.25">
      <c r="A275" s="1">
        <v>45200</v>
      </c>
      <c r="B275" s="1" t="s">
        <v>5</v>
      </c>
      <c r="C275" s="4" t="str">
        <f>VLOOKUP(MONTH(Tabela1[[#This Row],[Dzień]]),Tabela3[],2,TRUE)</f>
        <v>Październik</v>
      </c>
      <c r="D275" s="4">
        <f>YEAR(Tabela1[[#This Row],[Dzień]])</f>
        <v>2023</v>
      </c>
      <c r="E275" s="2">
        <f>VLOOKUP(Tabela1[[#This Row],[Pora roku]],TabelaPopyt[],2,FALSE)</f>
        <v>0.4</v>
      </c>
      <c r="F275" s="3">
        <v>10</v>
      </c>
      <c r="G275" s="7">
        <f>IF(AND(WEEKDAY(Tabela1[[#This Row],[Dzień]])&lt;=6,WEEKDAY(Tabela1[[#This Row],[Dzień]])&gt;=2),ROUNDDOWN(Tabela1[[#This Row],[Popyt]]*Tabela1[[#This Row],[Liczba Rowerów]],0)*30,0)</f>
        <v>0</v>
      </c>
      <c r="H275" s="7">
        <f>IF(WEEKDAY(Tabela1[[#This Row],[Dzień]])=1,Tabela1[[#This Row],[Liczba Rowerów]]*15,0)</f>
        <v>150</v>
      </c>
      <c r="I275" s="7">
        <f>Tabela1[[#This Row],[Przychód]]-Tabela1[[#This Row],[Koszt Serwisu]]</f>
        <v>-150</v>
      </c>
      <c r="J275" s="7">
        <f>J274+Tabela1[[#This Row],[Przychód]]</f>
        <v>32220</v>
      </c>
      <c r="K275" s="7">
        <f>K274+Tabela1[[#This Row],[Koszt Serwisu]]</f>
        <v>14000</v>
      </c>
      <c r="L275" s="7">
        <f>Tabela1[[#This Row],[Łączny przychód]]-Tabela1[[#This Row],[Łączny Koszt]]</f>
        <v>18220</v>
      </c>
      <c r="M275" s="7">
        <f>IF(AND(WEEKDAY(Tabela1[[#This Row],[Dzień]])&lt;=6,WEEKDAY(Tabela1[[#This Row],[Dzień]])&gt;=2),ROUNDDOWN(Tabela1[[#This Row],[Popyt]]*Tabela1[[#This Row],[Liczba Rowerów]],0)*E$734,0)</f>
        <v>0</v>
      </c>
      <c r="N275" s="7">
        <f>Tabela1[[#This Row],[Testowany przychód]]-Tabela1[[#This Row],[Koszt Serwisu]]</f>
        <v>-150</v>
      </c>
      <c r="O275" s="4">
        <f>IF(P274 &lt;&gt; 0, O274 + 3, O274)</f>
        <v>22</v>
      </c>
      <c r="P275" s="4">
        <f>IF(AND(C275 &lt;&gt; C276,L274&gt;=2400),2400,0)</f>
        <v>0</v>
      </c>
      <c r="Q275" s="7">
        <f>IF(AND(WEEKDAY(Tabela1[[#This Row],[Dzień]])&lt;=6,WEEKDAY(Tabela1[[#This Row],[Dzień]])&gt;=2),ROUNDDOWN(Tabela1[[#This Row],[Popyt]]*Tabela1[[#This Row],[Nowa liczba rowerów]],0)*30,0)</f>
        <v>0</v>
      </c>
      <c r="R275" s="7">
        <f>IF(WEEKDAY(Tabela1[[#This Row],[Dzień]])=1,Tabela1[[#This Row],[Nowa liczba rowerów]]*15,0) + Tabela1[[#This Row],[Koszt kupionych rowerów]]</f>
        <v>330</v>
      </c>
      <c r="S275"/>
    </row>
    <row r="276" spans="1:19" x14ac:dyDescent="0.25">
      <c r="A276" s="1">
        <v>45201</v>
      </c>
      <c r="B276" s="1" t="s">
        <v>5</v>
      </c>
      <c r="C276" s="4" t="str">
        <f>VLOOKUP(MONTH(Tabela1[[#This Row],[Dzień]]),Tabela3[],2,TRUE)</f>
        <v>Październik</v>
      </c>
      <c r="D276" s="4">
        <f>YEAR(Tabela1[[#This Row],[Dzień]])</f>
        <v>2023</v>
      </c>
      <c r="E276" s="2">
        <f>VLOOKUP(Tabela1[[#This Row],[Pora roku]],TabelaPopyt[],2,FALSE)</f>
        <v>0.4</v>
      </c>
      <c r="F276" s="3">
        <v>10</v>
      </c>
      <c r="G276" s="7">
        <f>IF(AND(WEEKDAY(Tabela1[[#This Row],[Dzień]])&lt;=6,WEEKDAY(Tabela1[[#This Row],[Dzień]])&gt;=2),ROUNDDOWN(Tabela1[[#This Row],[Popyt]]*Tabela1[[#This Row],[Liczba Rowerów]],0)*30,0)</f>
        <v>120</v>
      </c>
      <c r="H276" s="7">
        <f>IF(WEEKDAY(Tabela1[[#This Row],[Dzień]])=1,Tabela1[[#This Row],[Liczba Rowerów]]*15,0)</f>
        <v>0</v>
      </c>
      <c r="I276" s="7">
        <f>Tabela1[[#This Row],[Przychód]]-Tabela1[[#This Row],[Koszt Serwisu]]</f>
        <v>120</v>
      </c>
      <c r="J276" s="7">
        <f>J275+Tabela1[[#This Row],[Przychód]]</f>
        <v>32340</v>
      </c>
      <c r="K276" s="7">
        <f>K275+Tabela1[[#This Row],[Koszt Serwisu]]</f>
        <v>14000</v>
      </c>
      <c r="L276" s="7">
        <f>Tabela1[[#This Row],[Łączny przychód]]-Tabela1[[#This Row],[Łączny Koszt]]</f>
        <v>18340</v>
      </c>
      <c r="M276" s="7">
        <f>IF(AND(WEEKDAY(Tabela1[[#This Row],[Dzień]])&lt;=6,WEEKDAY(Tabela1[[#This Row],[Dzień]])&gt;=2),ROUNDDOWN(Tabela1[[#This Row],[Popyt]]*Tabela1[[#This Row],[Liczba Rowerów]],0)*E$734,0)</f>
        <v>264</v>
      </c>
      <c r="N276" s="7">
        <f>Tabela1[[#This Row],[Testowany przychód]]-Tabela1[[#This Row],[Koszt Serwisu]]</f>
        <v>264</v>
      </c>
      <c r="O276" s="4">
        <f>IF(P275 &lt;&gt; 0, O275 + 3, O275)</f>
        <v>22</v>
      </c>
      <c r="P276" s="4">
        <f>IF(AND(C276 &lt;&gt; C277,L275&gt;=2400),2400,0)</f>
        <v>0</v>
      </c>
      <c r="Q276" s="7">
        <f>IF(AND(WEEKDAY(Tabela1[[#This Row],[Dzień]])&lt;=6,WEEKDAY(Tabela1[[#This Row],[Dzień]])&gt;=2),ROUNDDOWN(Tabela1[[#This Row],[Popyt]]*Tabela1[[#This Row],[Nowa liczba rowerów]],0)*30,0)</f>
        <v>240</v>
      </c>
      <c r="R276" s="7">
        <f>IF(WEEKDAY(Tabela1[[#This Row],[Dzień]])=1,Tabela1[[#This Row],[Nowa liczba rowerów]]*15,0) + Tabela1[[#This Row],[Koszt kupionych rowerów]]</f>
        <v>0</v>
      </c>
      <c r="S276"/>
    </row>
    <row r="277" spans="1:19" x14ac:dyDescent="0.25">
      <c r="A277" s="1">
        <v>45202</v>
      </c>
      <c r="B277" s="1" t="s">
        <v>5</v>
      </c>
      <c r="C277" s="4" t="str">
        <f>VLOOKUP(MONTH(Tabela1[[#This Row],[Dzień]]),Tabela3[],2,TRUE)</f>
        <v>Październik</v>
      </c>
      <c r="D277" s="4">
        <f>YEAR(Tabela1[[#This Row],[Dzień]])</f>
        <v>2023</v>
      </c>
      <c r="E277" s="2">
        <f>VLOOKUP(Tabela1[[#This Row],[Pora roku]],TabelaPopyt[],2,FALSE)</f>
        <v>0.4</v>
      </c>
      <c r="F277" s="3">
        <v>10</v>
      </c>
      <c r="G277" s="7">
        <f>IF(AND(WEEKDAY(Tabela1[[#This Row],[Dzień]])&lt;=6,WEEKDAY(Tabela1[[#This Row],[Dzień]])&gt;=2),ROUNDDOWN(Tabela1[[#This Row],[Popyt]]*Tabela1[[#This Row],[Liczba Rowerów]],0)*30,0)</f>
        <v>120</v>
      </c>
      <c r="H277" s="7">
        <f>IF(WEEKDAY(Tabela1[[#This Row],[Dzień]])=1,Tabela1[[#This Row],[Liczba Rowerów]]*15,0)</f>
        <v>0</v>
      </c>
      <c r="I277" s="7">
        <f>Tabela1[[#This Row],[Przychód]]-Tabela1[[#This Row],[Koszt Serwisu]]</f>
        <v>120</v>
      </c>
      <c r="J277" s="7">
        <f>J276+Tabela1[[#This Row],[Przychód]]</f>
        <v>32460</v>
      </c>
      <c r="K277" s="7">
        <f>K276+Tabela1[[#This Row],[Koszt Serwisu]]</f>
        <v>14000</v>
      </c>
      <c r="L277" s="7">
        <f>Tabela1[[#This Row],[Łączny przychód]]-Tabela1[[#This Row],[Łączny Koszt]]</f>
        <v>18460</v>
      </c>
      <c r="M277" s="7">
        <f>IF(AND(WEEKDAY(Tabela1[[#This Row],[Dzień]])&lt;=6,WEEKDAY(Tabela1[[#This Row],[Dzień]])&gt;=2),ROUNDDOWN(Tabela1[[#This Row],[Popyt]]*Tabela1[[#This Row],[Liczba Rowerów]],0)*E$734,0)</f>
        <v>264</v>
      </c>
      <c r="N277" s="7">
        <f>Tabela1[[#This Row],[Testowany przychód]]-Tabela1[[#This Row],[Koszt Serwisu]]</f>
        <v>264</v>
      </c>
      <c r="O277" s="4">
        <f>IF(P276 &lt;&gt; 0, O276 + 3, O276)</f>
        <v>22</v>
      </c>
      <c r="P277" s="4">
        <f>IF(AND(C277 &lt;&gt; C278,L276&gt;=2400),2400,0)</f>
        <v>0</v>
      </c>
      <c r="Q277" s="7">
        <f>IF(AND(WEEKDAY(Tabela1[[#This Row],[Dzień]])&lt;=6,WEEKDAY(Tabela1[[#This Row],[Dzień]])&gt;=2),ROUNDDOWN(Tabela1[[#This Row],[Popyt]]*Tabela1[[#This Row],[Nowa liczba rowerów]],0)*30,0)</f>
        <v>240</v>
      </c>
      <c r="R277" s="7">
        <f>IF(WEEKDAY(Tabela1[[#This Row],[Dzień]])=1,Tabela1[[#This Row],[Nowa liczba rowerów]]*15,0) + Tabela1[[#This Row],[Koszt kupionych rowerów]]</f>
        <v>0</v>
      </c>
      <c r="S277"/>
    </row>
    <row r="278" spans="1:19" x14ac:dyDescent="0.25">
      <c r="A278" s="1">
        <v>45203</v>
      </c>
      <c r="B278" s="1" t="s">
        <v>5</v>
      </c>
      <c r="C278" s="4" t="str">
        <f>VLOOKUP(MONTH(Tabela1[[#This Row],[Dzień]]),Tabela3[],2,TRUE)</f>
        <v>Październik</v>
      </c>
      <c r="D278" s="4">
        <f>YEAR(Tabela1[[#This Row],[Dzień]])</f>
        <v>2023</v>
      </c>
      <c r="E278" s="2">
        <f>VLOOKUP(Tabela1[[#This Row],[Pora roku]],TabelaPopyt[],2,FALSE)</f>
        <v>0.4</v>
      </c>
      <c r="F278" s="3">
        <v>10</v>
      </c>
      <c r="G278" s="7">
        <f>IF(AND(WEEKDAY(Tabela1[[#This Row],[Dzień]])&lt;=6,WEEKDAY(Tabela1[[#This Row],[Dzień]])&gt;=2),ROUNDDOWN(Tabela1[[#This Row],[Popyt]]*Tabela1[[#This Row],[Liczba Rowerów]],0)*30,0)</f>
        <v>120</v>
      </c>
      <c r="H278" s="7">
        <f>IF(WEEKDAY(Tabela1[[#This Row],[Dzień]])=1,Tabela1[[#This Row],[Liczba Rowerów]]*15,0)</f>
        <v>0</v>
      </c>
      <c r="I278" s="7">
        <f>Tabela1[[#This Row],[Przychód]]-Tabela1[[#This Row],[Koszt Serwisu]]</f>
        <v>120</v>
      </c>
      <c r="J278" s="7">
        <f>J277+Tabela1[[#This Row],[Przychód]]</f>
        <v>32580</v>
      </c>
      <c r="K278" s="7">
        <f>K277+Tabela1[[#This Row],[Koszt Serwisu]]</f>
        <v>14000</v>
      </c>
      <c r="L278" s="7">
        <f>Tabela1[[#This Row],[Łączny przychód]]-Tabela1[[#This Row],[Łączny Koszt]]</f>
        <v>18580</v>
      </c>
      <c r="M278" s="7">
        <f>IF(AND(WEEKDAY(Tabela1[[#This Row],[Dzień]])&lt;=6,WEEKDAY(Tabela1[[#This Row],[Dzień]])&gt;=2),ROUNDDOWN(Tabela1[[#This Row],[Popyt]]*Tabela1[[#This Row],[Liczba Rowerów]],0)*E$734,0)</f>
        <v>264</v>
      </c>
      <c r="N278" s="7">
        <f>Tabela1[[#This Row],[Testowany przychód]]-Tabela1[[#This Row],[Koszt Serwisu]]</f>
        <v>264</v>
      </c>
      <c r="O278" s="4">
        <f>IF(P277 &lt;&gt; 0, O277 + 3, O277)</f>
        <v>22</v>
      </c>
      <c r="P278" s="4">
        <f>IF(AND(C278 &lt;&gt; C279,L277&gt;=2400),2400,0)</f>
        <v>0</v>
      </c>
      <c r="Q278" s="7">
        <f>IF(AND(WEEKDAY(Tabela1[[#This Row],[Dzień]])&lt;=6,WEEKDAY(Tabela1[[#This Row],[Dzień]])&gt;=2),ROUNDDOWN(Tabela1[[#This Row],[Popyt]]*Tabela1[[#This Row],[Nowa liczba rowerów]],0)*30,0)</f>
        <v>240</v>
      </c>
      <c r="R278" s="7">
        <f>IF(WEEKDAY(Tabela1[[#This Row],[Dzień]])=1,Tabela1[[#This Row],[Nowa liczba rowerów]]*15,0) + Tabela1[[#This Row],[Koszt kupionych rowerów]]</f>
        <v>0</v>
      </c>
      <c r="S278"/>
    </row>
    <row r="279" spans="1:19" x14ac:dyDescent="0.25">
      <c r="A279" s="1">
        <v>45204</v>
      </c>
      <c r="B279" s="1" t="s">
        <v>5</v>
      </c>
      <c r="C279" s="4" t="str">
        <f>VLOOKUP(MONTH(Tabela1[[#This Row],[Dzień]]),Tabela3[],2,TRUE)</f>
        <v>Październik</v>
      </c>
      <c r="D279" s="4">
        <f>YEAR(Tabela1[[#This Row],[Dzień]])</f>
        <v>2023</v>
      </c>
      <c r="E279" s="2">
        <f>VLOOKUP(Tabela1[[#This Row],[Pora roku]],TabelaPopyt[],2,FALSE)</f>
        <v>0.4</v>
      </c>
      <c r="F279" s="3">
        <v>10</v>
      </c>
      <c r="G279" s="7">
        <f>IF(AND(WEEKDAY(Tabela1[[#This Row],[Dzień]])&lt;=6,WEEKDAY(Tabela1[[#This Row],[Dzień]])&gt;=2),ROUNDDOWN(Tabela1[[#This Row],[Popyt]]*Tabela1[[#This Row],[Liczba Rowerów]],0)*30,0)</f>
        <v>120</v>
      </c>
      <c r="H279" s="7">
        <f>IF(WEEKDAY(Tabela1[[#This Row],[Dzień]])=1,Tabela1[[#This Row],[Liczba Rowerów]]*15,0)</f>
        <v>0</v>
      </c>
      <c r="I279" s="7">
        <f>Tabela1[[#This Row],[Przychód]]-Tabela1[[#This Row],[Koszt Serwisu]]</f>
        <v>120</v>
      </c>
      <c r="J279" s="7">
        <f>J278+Tabela1[[#This Row],[Przychód]]</f>
        <v>32700</v>
      </c>
      <c r="K279" s="7">
        <f>K278+Tabela1[[#This Row],[Koszt Serwisu]]</f>
        <v>14000</v>
      </c>
      <c r="L279" s="7">
        <f>Tabela1[[#This Row],[Łączny przychód]]-Tabela1[[#This Row],[Łączny Koszt]]</f>
        <v>18700</v>
      </c>
      <c r="M279" s="7">
        <f>IF(AND(WEEKDAY(Tabela1[[#This Row],[Dzień]])&lt;=6,WEEKDAY(Tabela1[[#This Row],[Dzień]])&gt;=2),ROUNDDOWN(Tabela1[[#This Row],[Popyt]]*Tabela1[[#This Row],[Liczba Rowerów]],0)*E$734,0)</f>
        <v>264</v>
      </c>
      <c r="N279" s="7">
        <f>Tabela1[[#This Row],[Testowany przychód]]-Tabela1[[#This Row],[Koszt Serwisu]]</f>
        <v>264</v>
      </c>
      <c r="O279" s="4">
        <f>IF(P278 &lt;&gt; 0, O278 + 3, O278)</f>
        <v>22</v>
      </c>
      <c r="P279" s="4">
        <f>IF(AND(C279 &lt;&gt; C280,L278&gt;=2400),2400,0)</f>
        <v>0</v>
      </c>
      <c r="Q279" s="7">
        <f>IF(AND(WEEKDAY(Tabela1[[#This Row],[Dzień]])&lt;=6,WEEKDAY(Tabela1[[#This Row],[Dzień]])&gt;=2),ROUNDDOWN(Tabela1[[#This Row],[Popyt]]*Tabela1[[#This Row],[Nowa liczba rowerów]],0)*30,0)</f>
        <v>240</v>
      </c>
      <c r="R279" s="7">
        <f>IF(WEEKDAY(Tabela1[[#This Row],[Dzień]])=1,Tabela1[[#This Row],[Nowa liczba rowerów]]*15,0) + Tabela1[[#This Row],[Koszt kupionych rowerów]]</f>
        <v>0</v>
      </c>
      <c r="S279"/>
    </row>
    <row r="280" spans="1:19" x14ac:dyDescent="0.25">
      <c r="A280" s="1">
        <v>45205</v>
      </c>
      <c r="B280" s="1" t="s">
        <v>5</v>
      </c>
      <c r="C280" s="4" t="str">
        <f>VLOOKUP(MONTH(Tabela1[[#This Row],[Dzień]]),Tabela3[],2,TRUE)</f>
        <v>Październik</v>
      </c>
      <c r="D280" s="4">
        <f>YEAR(Tabela1[[#This Row],[Dzień]])</f>
        <v>2023</v>
      </c>
      <c r="E280" s="2">
        <f>VLOOKUP(Tabela1[[#This Row],[Pora roku]],TabelaPopyt[],2,FALSE)</f>
        <v>0.4</v>
      </c>
      <c r="F280" s="3">
        <v>10</v>
      </c>
      <c r="G280" s="7">
        <f>IF(AND(WEEKDAY(Tabela1[[#This Row],[Dzień]])&lt;=6,WEEKDAY(Tabela1[[#This Row],[Dzień]])&gt;=2),ROUNDDOWN(Tabela1[[#This Row],[Popyt]]*Tabela1[[#This Row],[Liczba Rowerów]],0)*30,0)</f>
        <v>120</v>
      </c>
      <c r="H280" s="7">
        <f>IF(WEEKDAY(Tabela1[[#This Row],[Dzień]])=1,Tabela1[[#This Row],[Liczba Rowerów]]*15,0)</f>
        <v>0</v>
      </c>
      <c r="I280" s="7">
        <f>Tabela1[[#This Row],[Przychód]]-Tabela1[[#This Row],[Koszt Serwisu]]</f>
        <v>120</v>
      </c>
      <c r="J280" s="7">
        <f>J279+Tabela1[[#This Row],[Przychód]]</f>
        <v>32820</v>
      </c>
      <c r="K280" s="7">
        <f>K279+Tabela1[[#This Row],[Koszt Serwisu]]</f>
        <v>14000</v>
      </c>
      <c r="L280" s="7">
        <f>Tabela1[[#This Row],[Łączny przychód]]-Tabela1[[#This Row],[Łączny Koszt]]</f>
        <v>18820</v>
      </c>
      <c r="M280" s="7">
        <f>IF(AND(WEEKDAY(Tabela1[[#This Row],[Dzień]])&lt;=6,WEEKDAY(Tabela1[[#This Row],[Dzień]])&gt;=2),ROUNDDOWN(Tabela1[[#This Row],[Popyt]]*Tabela1[[#This Row],[Liczba Rowerów]],0)*E$734,0)</f>
        <v>264</v>
      </c>
      <c r="N280" s="7">
        <f>Tabela1[[#This Row],[Testowany przychód]]-Tabela1[[#This Row],[Koszt Serwisu]]</f>
        <v>264</v>
      </c>
      <c r="O280" s="4">
        <f>IF(P279 &lt;&gt; 0, O279 + 3, O279)</f>
        <v>22</v>
      </c>
      <c r="P280" s="4">
        <f>IF(AND(C280 &lt;&gt; C281,L279&gt;=2400),2400,0)</f>
        <v>0</v>
      </c>
      <c r="Q280" s="7">
        <f>IF(AND(WEEKDAY(Tabela1[[#This Row],[Dzień]])&lt;=6,WEEKDAY(Tabela1[[#This Row],[Dzień]])&gt;=2),ROUNDDOWN(Tabela1[[#This Row],[Popyt]]*Tabela1[[#This Row],[Nowa liczba rowerów]],0)*30,0)</f>
        <v>240</v>
      </c>
      <c r="R280" s="7">
        <f>IF(WEEKDAY(Tabela1[[#This Row],[Dzień]])=1,Tabela1[[#This Row],[Nowa liczba rowerów]]*15,0) + Tabela1[[#This Row],[Koszt kupionych rowerów]]</f>
        <v>0</v>
      </c>
      <c r="S280"/>
    </row>
    <row r="281" spans="1:19" x14ac:dyDescent="0.25">
      <c r="A281" s="1">
        <v>45206</v>
      </c>
      <c r="B281" s="1" t="s">
        <v>5</v>
      </c>
      <c r="C281" s="4" t="str">
        <f>VLOOKUP(MONTH(Tabela1[[#This Row],[Dzień]]),Tabela3[],2,TRUE)</f>
        <v>Październik</v>
      </c>
      <c r="D281" s="4">
        <f>YEAR(Tabela1[[#This Row],[Dzień]])</f>
        <v>2023</v>
      </c>
      <c r="E281" s="2">
        <f>VLOOKUP(Tabela1[[#This Row],[Pora roku]],TabelaPopyt[],2,FALSE)</f>
        <v>0.4</v>
      </c>
      <c r="F281" s="3">
        <v>10</v>
      </c>
      <c r="G281" s="7">
        <f>IF(AND(WEEKDAY(Tabela1[[#This Row],[Dzień]])&lt;=6,WEEKDAY(Tabela1[[#This Row],[Dzień]])&gt;=2),ROUNDDOWN(Tabela1[[#This Row],[Popyt]]*Tabela1[[#This Row],[Liczba Rowerów]],0)*30,0)</f>
        <v>0</v>
      </c>
      <c r="H281" s="7">
        <f>IF(WEEKDAY(Tabela1[[#This Row],[Dzień]])=1,Tabela1[[#This Row],[Liczba Rowerów]]*15,0)</f>
        <v>0</v>
      </c>
      <c r="I281" s="7">
        <f>Tabela1[[#This Row],[Przychód]]-Tabela1[[#This Row],[Koszt Serwisu]]</f>
        <v>0</v>
      </c>
      <c r="J281" s="7">
        <f>J280+Tabela1[[#This Row],[Przychód]]</f>
        <v>32820</v>
      </c>
      <c r="K281" s="7">
        <f>K280+Tabela1[[#This Row],[Koszt Serwisu]]</f>
        <v>14000</v>
      </c>
      <c r="L281" s="7">
        <f>Tabela1[[#This Row],[Łączny przychód]]-Tabela1[[#This Row],[Łączny Koszt]]</f>
        <v>18820</v>
      </c>
      <c r="M281" s="7">
        <f>IF(AND(WEEKDAY(Tabela1[[#This Row],[Dzień]])&lt;=6,WEEKDAY(Tabela1[[#This Row],[Dzień]])&gt;=2),ROUNDDOWN(Tabela1[[#This Row],[Popyt]]*Tabela1[[#This Row],[Liczba Rowerów]],0)*E$734,0)</f>
        <v>0</v>
      </c>
      <c r="N281" s="7">
        <f>Tabela1[[#This Row],[Testowany przychód]]-Tabela1[[#This Row],[Koszt Serwisu]]</f>
        <v>0</v>
      </c>
      <c r="O281" s="4">
        <f>IF(P280 &lt;&gt; 0, O280 + 3, O280)</f>
        <v>22</v>
      </c>
      <c r="P281" s="4">
        <f>IF(AND(C281 &lt;&gt; C282,L280&gt;=2400),2400,0)</f>
        <v>0</v>
      </c>
      <c r="Q281" s="7">
        <f>IF(AND(WEEKDAY(Tabela1[[#This Row],[Dzień]])&lt;=6,WEEKDAY(Tabela1[[#This Row],[Dzień]])&gt;=2),ROUNDDOWN(Tabela1[[#This Row],[Popyt]]*Tabela1[[#This Row],[Nowa liczba rowerów]],0)*30,0)</f>
        <v>0</v>
      </c>
      <c r="R281" s="7">
        <f>IF(WEEKDAY(Tabela1[[#This Row],[Dzień]])=1,Tabela1[[#This Row],[Nowa liczba rowerów]]*15,0) + Tabela1[[#This Row],[Koszt kupionych rowerów]]</f>
        <v>0</v>
      </c>
      <c r="S281"/>
    </row>
    <row r="282" spans="1:19" x14ac:dyDescent="0.25">
      <c r="A282" s="1">
        <v>45207</v>
      </c>
      <c r="B282" s="1" t="s">
        <v>5</v>
      </c>
      <c r="C282" s="4" t="str">
        <f>VLOOKUP(MONTH(Tabela1[[#This Row],[Dzień]]),Tabela3[],2,TRUE)</f>
        <v>Październik</v>
      </c>
      <c r="D282" s="4">
        <f>YEAR(Tabela1[[#This Row],[Dzień]])</f>
        <v>2023</v>
      </c>
      <c r="E282" s="2">
        <f>VLOOKUP(Tabela1[[#This Row],[Pora roku]],TabelaPopyt[],2,FALSE)</f>
        <v>0.4</v>
      </c>
      <c r="F282" s="3">
        <v>10</v>
      </c>
      <c r="G282" s="7">
        <f>IF(AND(WEEKDAY(Tabela1[[#This Row],[Dzień]])&lt;=6,WEEKDAY(Tabela1[[#This Row],[Dzień]])&gt;=2),ROUNDDOWN(Tabela1[[#This Row],[Popyt]]*Tabela1[[#This Row],[Liczba Rowerów]],0)*30,0)</f>
        <v>0</v>
      </c>
      <c r="H282" s="7">
        <f>IF(WEEKDAY(Tabela1[[#This Row],[Dzień]])=1,Tabela1[[#This Row],[Liczba Rowerów]]*15,0)</f>
        <v>150</v>
      </c>
      <c r="I282" s="7">
        <f>Tabela1[[#This Row],[Przychód]]-Tabela1[[#This Row],[Koszt Serwisu]]</f>
        <v>-150</v>
      </c>
      <c r="J282" s="7">
        <f>J281+Tabela1[[#This Row],[Przychód]]</f>
        <v>32820</v>
      </c>
      <c r="K282" s="7">
        <f>K281+Tabela1[[#This Row],[Koszt Serwisu]]</f>
        <v>14150</v>
      </c>
      <c r="L282" s="7">
        <f>Tabela1[[#This Row],[Łączny przychód]]-Tabela1[[#This Row],[Łączny Koszt]]</f>
        <v>18670</v>
      </c>
      <c r="M282" s="7">
        <f>IF(AND(WEEKDAY(Tabela1[[#This Row],[Dzień]])&lt;=6,WEEKDAY(Tabela1[[#This Row],[Dzień]])&gt;=2),ROUNDDOWN(Tabela1[[#This Row],[Popyt]]*Tabela1[[#This Row],[Liczba Rowerów]],0)*E$734,0)</f>
        <v>0</v>
      </c>
      <c r="N282" s="7">
        <f>Tabela1[[#This Row],[Testowany przychód]]-Tabela1[[#This Row],[Koszt Serwisu]]</f>
        <v>-150</v>
      </c>
      <c r="O282" s="4">
        <f>IF(P281 &lt;&gt; 0, O281 + 3, O281)</f>
        <v>22</v>
      </c>
      <c r="P282" s="4">
        <f>IF(AND(C282 &lt;&gt; C283,L281&gt;=2400),2400,0)</f>
        <v>0</v>
      </c>
      <c r="Q282" s="7">
        <f>IF(AND(WEEKDAY(Tabela1[[#This Row],[Dzień]])&lt;=6,WEEKDAY(Tabela1[[#This Row],[Dzień]])&gt;=2),ROUNDDOWN(Tabela1[[#This Row],[Popyt]]*Tabela1[[#This Row],[Nowa liczba rowerów]],0)*30,0)</f>
        <v>0</v>
      </c>
      <c r="R282" s="7">
        <f>IF(WEEKDAY(Tabela1[[#This Row],[Dzień]])=1,Tabela1[[#This Row],[Nowa liczba rowerów]]*15,0) + Tabela1[[#This Row],[Koszt kupionych rowerów]]</f>
        <v>330</v>
      </c>
      <c r="S282"/>
    </row>
    <row r="283" spans="1:19" x14ac:dyDescent="0.25">
      <c r="A283" s="1">
        <v>45208</v>
      </c>
      <c r="B283" s="1" t="s">
        <v>5</v>
      </c>
      <c r="C283" s="4" t="str">
        <f>VLOOKUP(MONTH(Tabela1[[#This Row],[Dzień]]),Tabela3[],2,TRUE)</f>
        <v>Październik</v>
      </c>
      <c r="D283" s="4">
        <f>YEAR(Tabela1[[#This Row],[Dzień]])</f>
        <v>2023</v>
      </c>
      <c r="E283" s="2">
        <f>VLOOKUP(Tabela1[[#This Row],[Pora roku]],TabelaPopyt[],2,FALSE)</f>
        <v>0.4</v>
      </c>
      <c r="F283" s="3">
        <v>10</v>
      </c>
      <c r="G283" s="7">
        <f>IF(AND(WEEKDAY(Tabela1[[#This Row],[Dzień]])&lt;=6,WEEKDAY(Tabela1[[#This Row],[Dzień]])&gt;=2),ROUNDDOWN(Tabela1[[#This Row],[Popyt]]*Tabela1[[#This Row],[Liczba Rowerów]],0)*30,0)</f>
        <v>120</v>
      </c>
      <c r="H283" s="7">
        <f>IF(WEEKDAY(Tabela1[[#This Row],[Dzień]])=1,Tabela1[[#This Row],[Liczba Rowerów]]*15,0)</f>
        <v>0</v>
      </c>
      <c r="I283" s="7">
        <f>Tabela1[[#This Row],[Przychód]]-Tabela1[[#This Row],[Koszt Serwisu]]</f>
        <v>120</v>
      </c>
      <c r="J283" s="7">
        <f>J282+Tabela1[[#This Row],[Przychód]]</f>
        <v>32940</v>
      </c>
      <c r="K283" s="7">
        <f>K282+Tabela1[[#This Row],[Koszt Serwisu]]</f>
        <v>14150</v>
      </c>
      <c r="L283" s="7">
        <f>Tabela1[[#This Row],[Łączny przychód]]-Tabela1[[#This Row],[Łączny Koszt]]</f>
        <v>18790</v>
      </c>
      <c r="M283" s="7">
        <f>IF(AND(WEEKDAY(Tabela1[[#This Row],[Dzień]])&lt;=6,WEEKDAY(Tabela1[[#This Row],[Dzień]])&gt;=2),ROUNDDOWN(Tabela1[[#This Row],[Popyt]]*Tabela1[[#This Row],[Liczba Rowerów]],0)*E$734,0)</f>
        <v>264</v>
      </c>
      <c r="N283" s="7">
        <f>Tabela1[[#This Row],[Testowany przychód]]-Tabela1[[#This Row],[Koszt Serwisu]]</f>
        <v>264</v>
      </c>
      <c r="O283" s="4">
        <f>IF(P282 &lt;&gt; 0, O282 + 3, O282)</f>
        <v>22</v>
      </c>
      <c r="P283" s="4">
        <f>IF(AND(C283 &lt;&gt; C284,L282&gt;=2400),2400,0)</f>
        <v>0</v>
      </c>
      <c r="Q283" s="7">
        <f>IF(AND(WEEKDAY(Tabela1[[#This Row],[Dzień]])&lt;=6,WEEKDAY(Tabela1[[#This Row],[Dzień]])&gt;=2),ROUNDDOWN(Tabela1[[#This Row],[Popyt]]*Tabela1[[#This Row],[Nowa liczba rowerów]],0)*30,0)</f>
        <v>240</v>
      </c>
      <c r="R283" s="7">
        <f>IF(WEEKDAY(Tabela1[[#This Row],[Dzień]])=1,Tabela1[[#This Row],[Nowa liczba rowerów]]*15,0) + Tabela1[[#This Row],[Koszt kupionych rowerów]]</f>
        <v>0</v>
      </c>
      <c r="S283"/>
    </row>
    <row r="284" spans="1:19" x14ac:dyDescent="0.25">
      <c r="A284" s="1">
        <v>45209</v>
      </c>
      <c r="B284" s="1" t="s">
        <v>5</v>
      </c>
      <c r="C284" s="4" t="str">
        <f>VLOOKUP(MONTH(Tabela1[[#This Row],[Dzień]]),Tabela3[],2,TRUE)</f>
        <v>Październik</v>
      </c>
      <c r="D284" s="4">
        <f>YEAR(Tabela1[[#This Row],[Dzień]])</f>
        <v>2023</v>
      </c>
      <c r="E284" s="2">
        <f>VLOOKUP(Tabela1[[#This Row],[Pora roku]],TabelaPopyt[],2,FALSE)</f>
        <v>0.4</v>
      </c>
      <c r="F284" s="3">
        <v>10</v>
      </c>
      <c r="G284" s="7">
        <f>IF(AND(WEEKDAY(Tabela1[[#This Row],[Dzień]])&lt;=6,WEEKDAY(Tabela1[[#This Row],[Dzień]])&gt;=2),ROUNDDOWN(Tabela1[[#This Row],[Popyt]]*Tabela1[[#This Row],[Liczba Rowerów]],0)*30,0)</f>
        <v>120</v>
      </c>
      <c r="H284" s="7">
        <f>IF(WEEKDAY(Tabela1[[#This Row],[Dzień]])=1,Tabela1[[#This Row],[Liczba Rowerów]]*15,0)</f>
        <v>0</v>
      </c>
      <c r="I284" s="7">
        <f>Tabela1[[#This Row],[Przychód]]-Tabela1[[#This Row],[Koszt Serwisu]]</f>
        <v>120</v>
      </c>
      <c r="J284" s="7">
        <f>J283+Tabela1[[#This Row],[Przychód]]</f>
        <v>33060</v>
      </c>
      <c r="K284" s="7">
        <f>K283+Tabela1[[#This Row],[Koszt Serwisu]]</f>
        <v>14150</v>
      </c>
      <c r="L284" s="7">
        <f>Tabela1[[#This Row],[Łączny przychód]]-Tabela1[[#This Row],[Łączny Koszt]]</f>
        <v>18910</v>
      </c>
      <c r="M284" s="7">
        <f>IF(AND(WEEKDAY(Tabela1[[#This Row],[Dzień]])&lt;=6,WEEKDAY(Tabela1[[#This Row],[Dzień]])&gt;=2),ROUNDDOWN(Tabela1[[#This Row],[Popyt]]*Tabela1[[#This Row],[Liczba Rowerów]],0)*E$734,0)</f>
        <v>264</v>
      </c>
      <c r="N284" s="7">
        <f>Tabela1[[#This Row],[Testowany przychód]]-Tabela1[[#This Row],[Koszt Serwisu]]</f>
        <v>264</v>
      </c>
      <c r="O284" s="4">
        <f>IF(P283 &lt;&gt; 0, O283 + 3, O283)</f>
        <v>22</v>
      </c>
      <c r="P284" s="4">
        <f>IF(AND(C284 &lt;&gt; C285,L283&gt;=2400),2400,0)</f>
        <v>0</v>
      </c>
      <c r="Q284" s="7">
        <f>IF(AND(WEEKDAY(Tabela1[[#This Row],[Dzień]])&lt;=6,WEEKDAY(Tabela1[[#This Row],[Dzień]])&gt;=2),ROUNDDOWN(Tabela1[[#This Row],[Popyt]]*Tabela1[[#This Row],[Nowa liczba rowerów]],0)*30,0)</f>
        <v>240</v>
      </c>
      <c r="R284" s="7">
        <f>IF(WEEKDAY(Tabela1[[#This Row],[Dzień]])=1,Tabela1[[#This Row],[Nowa liczba rowerów]]*15,0) + Tabela1[[#This Row],[Koszt kupionych rowerów]]</f>
        <v>0</v>
      </c>
      <c r="S284"/>
    </row>
    <row r="285" spans="1:19" x14ac:dyDescent="0.25">
      <c r="A285" s="1">
        <v>45210</v>
      </c>
      <c r="B285" s="1" t="s">
        <v>5</v>
      </c>
      <c r="C285" s="4" t="str">
        <f>VLOOKUP(MONTH(Tabela1[[#This Row],[Dzień]]),Tabela3[],2,TRUE)</f>
        <v>Październik</v>
      </c>
      <c r="D285" s="4">
        <f>YEAR(Tabela1[[#This Row],[Dzień]])</f>
        <v>2023</v>
      </c>
      <c r="E285" s="2">
        <f>VLOOKUP(Tabela1[[#This Row],[Pora roku]],TabelaPopyt[],2,FALSE)</f>
        <v>0.4</v>
      </c>
      <c r="F285" s="3">
        <v>10</v>
      </c>
      <c r="G285" s="7">
        <f>IF(AND(WEEKDAY(Tabela1[[#This Row],[Dzień]])&lt;=6,WEEKDAY(Tabela1[[#This Row],[Dzień]])&gt;=2),ROUNDDOWN(Tabela1[[#This Row],[Popyt]]*Tabela1[[#This Row],[Liczba Rowerów]],0)*30,0)</f>
        <v>120</v>
      </c>
      <c r="H285" s="7">
        <f>IF(WEEKDAY(Tabela1[[#This Row],[Dzień]])=1,Tabela1[[#This Row],[Liczba Rowerów]]*15,0)</f>
        <v>0</v>
      </c>
      <c r="I285" s="7">
        <f>Tabela1[[#This Row],[Przychód]]-Tabela1[[#This Row],[Koszt Serwisu]]</f>
        <v>120</v>
      </c>
      <c r="J285" s="7">
        <f>J284+Tabela1[[#This Row],[Przychód]]</f>
        <v>33180</v>
      </c>
      <c r="K285" s="7">
        <f>K284+Tabela1[[#This Row],[Koszt Serwisu]]</f>
        <v>14150</v>
      </c>
      <c r="L285" s="7">
        <f>Tabela1[[#This Row],[Łączny przychód]]-Tabela1[[#This Row],[Łączny Koszt]]</f>
        <v>19030</v>
      </c>
      <c r="M285" s="7">
        <f>IF(AND(WEEKDAY(Tabela1[[#This Row],[Dzień]])&lt;=6,WEEKDAY(Tabela1[[#This Row],[Dzień]])&gt;=2),ROUNDDOWN(Tabela1[[#This Row],[Popyt]]*Tabela1[[#This Row],[Liczba Rowerów]],0)*E$734,0)</f>
        <v>264</v>
      </c>
      <c r="N285" s="7">
        <f>Tabela1[[#This Row],[Testowany przychód]]-Tabela1[[#This Row],[Koszt Serwisu]]</f>
        <v>264</v>
      </c>
      <c r="O285" s="4">
        <f>IF(P284 &lt;&gt; 0, O284 + 3, O284)</f>
        <v>22</v>
      </c>
      <c r="P285" s="4">
        <f>IF(AND(C285 &lt;&gt; C286,L284&gt;=2400),2400,0)</f>
        <v>0</v>
      </c>
      <c r="Q285" s="7">
        <f>IF(AND(WEEKDAY(Tabela1[[#This Row],[Dzień]])&lt;=6,WEEKDAY(Tabela1[[#This Row],[Dzień]])&gt;=2),ROUNDDOWN(Tabela1[[#This Row],[Popyt]]*Tabela1[[#This Row],[Nowa liczba rowerów]],0)*30,0)</f>
        <v>240</v>
      </c>
      <c r="R285" s="7">
        <f>IF(WEEKDAY(Tabela1[[#This Row],[Dzień]])=1,Tabela1[[#This Row],[Nowa liczba rowerów]]*15,0) + Tabela1[[#This Row],[Koszt kupionych rowerów]]</f>
        <v>0</v>
      </c>
      <c r="S285"/>
    </row>
    <row r="286" spans="1:19" x14ac:dyDescent="0.25">
      <c r="A286" s="1">
        <v>45211</v>
      </c>
      <c r="B286" s="1" t="s">
        <v>5</v>
      </c>
      <c r="C286" s="4" t="str">
        <f>VLOOKUP(MONTH(Tabela1[[#This Row],[Dzień]]),Tabela3[],2,TRUE)</f>
        <v>Październik</v>
      </c>
      <c r="D286" s="4">
        <f>YEAR(Tabela1[[#This Row],[Dzień]])</f>
        <v>2023</v>
      </c>
      <c r="E286" s="2">
        <f>VLOOKUP(Tabela1[[#This Row],[Pora roku]],TabelaPopyt[],2,FALSE)</f>
        <v>0.4</v>
      </c>
      <c r="F286" s="3">
        <v>10</v>
      </c>
      <c r="G286" s="7">
        <f>IF(AND(WEEKDAY(Tabela1[[#This Row],[Dzień]])&lt;=6,WEEKDAY(Tabela1[[#This Row],[Dzień]])&gt;=2),ROUNDDOWN(Tabela1[[#This Row],[Popyt]]*Tabela1[[#This Row],[Liczba Rowerów]],0)*30,0)</f>
        <v>120</v>
      </c>
      <c r="H286" s="7">
        <f>IF(WEEKDAY(Tabela1[[#This Row],[Dzień]])=1,Tabela1[[#This Row],[Liczba Rowerów]]*15,0)</f>
        <v>0</v>
      </c>
      <c r="I286" s="7">
        <f>Tabela1[[#This Row],[Przychód]]-Tabela1[[#This Row],[Koszt Serwisu]]</f>
        <v>120</v>
      </c>
      <c r="J286" s="7">
        <f>J285+Tabela1[[#This Row],[Przychód]]</f>
        <v>33300</v>
      </c>
      <c r="K286" s="7">
        <f>K285+Tabela1[[#This Row],[Koszt Serwisu]]</f>
        <v>14150</v>
      </c>
      <c r="L286" s="7">
        <f>Tabela1[[#This Row],[Łączny przychód]]-Tabela1[[#This Row],[Łączny Koszt]]</f>
        <v>19150</v>
      </c>
      <c r="M286" s="7">
        <f>IF(AND(WEEKDAY(Tabela1[[#This Row],[Dzień]])&lt;=6,WEEKDAY(Tabela1[[#This Row],[Dzień]])&gt;=2),ROUNDDOWN(Tabela1[[#This Row],[Popyt]]*Tabela1[[#This Row],[Liczba Rowerów]],0)*E$734,0)</f>
        <v>264</v>
      </c>
      <c r="N286" s="7">
        <f>Tabela1[[#This Row],[Testowany przychód]]-Tabela1[[#This Row],[Koszt Serwisu]]</f>
        <v>264</v>
      </c>
      <c r="O286" s="4">
        <f>IF(P285 &lt;&gt; 0, O285 + 3, O285)</f>
        <v>22</v>
      </c>
      <c r="P286" s="4">
        <f>IF(AND(C286 &lt;&gt; C287,L285&gt;=2400),2400,0)</f>
        <v>0</v>
      </c>
      <c r="Q286" s="7">
        <f>IF(AND(WEEKDAY(Tabela1[[#This Row],[Dzień]])&lt;=6,WEEKDAY(Tabela1[[#This Row],[Dzień]])&gt;=2),ROUNDDOWN(Tabela1[[#This Row],[Popyt]]*Tabela1[[#This Row],[Nowa liczba rowerów]],0)*30,0)</f>
        <v>240</v>
      </c>
      <c r="R286" s="7">
        <f>IF(WEEKDAY(Tabela1[[#This Row],[Dzień]])=1,Tabela1[[#This Row],[Nowa liczba rowerów]]*15,0) + Tabela1[[#This Row],[Koszt kupionych rowerów]]</f>
        <v>0</v>
      </c>
      <c r="S286"/>
    </row>
    <row r="287" spans="1:19" x14ac:dyDescent="0.25">
      <c r="A287" s="1">
        <v>45212</v>
      </c>
      <c r="B287" s="1" t="s">
        <v>5</v>
      </c>
      <c r="C287" s="4" t="str">
        <f>VLOOKUP(MONTH(Tabela1[[#This Row],[Dzień]]),Tabela3[],2,TRUE)</f>
        <v>Październik</v>
      </c>
      <c r="D287" s="4">
        <f>YEAR(Tabela1[[#This Row],[Dzień]])</f>
        <v>2023</v>
      </c>
      <c r="E287" s="2">
        <f>VLOOKUP(Tabela1[[#This Row],[Pora roku]],TabelaPopyt[],2,FALSE)</f>
        <v>0.4</v>
      </c>
      <c r="F287" s="3">
        <v>10</v>
      </c>
      <c r="G287" s="7">
        <f>IF(AND(WEEKDAY(Tabela1[[#This Row],[Dzień]])&lt;=6,WEEKDAY(Tabela1[[#This Row],[Dzień]])&gt;=2),ROUNDDOWN(Tabela1[[#This Row],[Popyt]]*Tabela1[[#This Row],[Liczba Rowerów]],0)*30,0)</f>
        <v>120</v>
      </c>
      <c r="H287" s="7">
        <f>IF(WEEKDAY(Tabela1[[#This Row],[Dzień]])=1,Tabela1[[#This Row],[Liczba Rowerów]]*15,0)</f>
        <v>0</v>
      </c>
      <c r="I287" s="7">
        <f>Tabela1[[#This Row],[Przychód]]-Tabela1[[#This Row],[Koszt Serwisu]]</f>
        <v>120</v>
      </c>
      <c r="J287" s="7">
        <f>J286+Tabela1[[#This Row],[Przychód]]</f>
        <v>33420</v>
      </c>
      <c r="K287" s="7">
        <f>K286+Tabela1[[#This Row],[Koszt Serwisu]]</f>
        <v>14150</v>
      </c>
      <c r="L287" s="7">
        <f>Tabela1[[#This Row],[Łączny przychód]]-Tabela1[[#This Row],[Łączny Koszt]]</f>
        <v>19270</v>
      </c>
      <c r="M287" s="7">
        <f>IF(AND(WEEKDAY(Tabela1[[#This Row],[Dzień]])&lt;=6,WEEKDAY(Tabela1[[#This Row],[Dzień]])&gt;=2),ROUNDDOWN(Tabela1[[#This Row],[Popyt]]*Tabela1[[#This Row],[Liczba Rowerów]],0)*E$734,0)</f>
        <v>264</v>
      </c>
      <c r="N287" s="7">
        <f>Tabela1[[#This Row],[Testowany przychód]]-Tabela1[[#This Row],[Koszt Serwisu]]</f>
        <v>264</v>
      </c>
      <c r="O287" s="4">
        <f>IF(P286 &lt;&gt; 0, O286 + 3, O286)</f>
        <v>22</v>
      </c>
      <c r="P287" s="4">
        <f>IF(AND(C287 &lt;&gt; C288,L286&gt;=2400),2400,0)</f>
        <v>0</v>
      </c>
      <c r="Q287" s="7">
        <f>IF(AND(WEEKDAY(Tabela1[[#This Row],[Dzień]])&lt;=6,WEEKDAY(Tabela1[[#This Row],[Dzień]])&gt;=2),ROUNDDOWN(Tabela1[[#This Row],[Popyt]]*Tabela1[[#This Row],[Nowa liczba rowerów]],0)*30,0)</f>
        <v>240</v>
      </c>
      <c r="R287" s="7">
        <f>IF(WEEKDAY(Tabela1[[#This Row],[Dzień]])=1,Tabela1[[#This Row],[Nowa liczba rowerów]]*15,0) + Tabela1[[#This Row],[Koszt kupionych rowerów]]</f>
        <v>0</v>
      </c>
      <c r="S287"/>
    </row>
    <row r="288" spans="1:19" x14ac:dyDescent="0.25">
      <c r="A288" s="1">
        <v>45213</v>
      </c>
      <c r="B288" s="1" t="s">
        <v>5</v>
      </c>
      <c r="C288" s="4" t="str">
        <f>VLOOKUP(MONTH(Tabela1[[#This Row],[Dzień]]),Tabela3[],2,TRUE)</f>
        <v>Październik</v>
      </c>
      <c r="D288" s="4">
        <f>YEAR(Tabela1[[#This Row],[Dzień]])</f>
        <v>2023</v>
      </c>
      <c r="E288" s="2">
        <f>VLOOKUP(Tabela1[[#This Row],[Pora roku]],TabelaPopyt[],2,FALSE)</f>
        <v>0.4</v>
      </c>
      <c r="F288" s="3">
        <v>10</v>
      </c>
      <c r="G288" s="7">
        <f>IF(AND(WEEKDAY(Tabela1[[#This Row],[Dzień]])&lt;=6,WEEKDAY(Tabela1[[#This Row],[Dzień]])&gt;=2),ROUNDDOWN(Tabela1[[#This Row],[Popyt]]*Tabela1[[#This Row],[Liczba Rowerów]],0)*30,0)</f>
        <v>0</v>
      </c>
      <c r="H288" s="7">
        <f>IF(WEEKDAY(Tabela1[[#This Row],[Dzień]])=1,Tabela1[[#This Row],[Liczba Rowerów]]*15,0)</f>
        <v>0</v>
      </c>
      <c r="I288" s="7">
        <f>Tabela1[[#This Row],[Przychód]]-Tabela1[[#This Row],[Koszt Serwisu]]</f>
        <v>0</v>
      </c>
      <c r="J288" s="7">
        <f>J287+Tabela1[[#This Row],[Przychód]]</f>
        <v>33420</v>
      </c>
      <c r="K288" s="7">
        <f>K287+Tabela1[[#This Row],[Koszt Serwisu]]</f>
        <v>14150</v>
      </c>
      <c r="L288" s="7">
        <f>Tabela1[[#This Row],[Łączny przychód]]-Tabela1[[#This Row],[Łączny Koszt]]</f>
        <v>19270</v>
      </c>
      <c r="M288" s="7">
        <f>IF(AND(WEEKDAY(Tabela1[[#This Row],[Dzień]])&lt;=6,WEEKDAY(Tabela1[[#This Row],[Dzień]])&gt;=2),ROUNDDOWN(Tabela1[[#This Row],[Popyt]]*Tabela1[[#This Row],[Liczba Rowerów]],0)*E$734,0)</f>
        <v>0</v>
      </c>
      <c r="N288" s="7">
        <f>Tabela1[[#This Row],[Testowany przychód]]-Tabela1[[#This Row],[Koszt Serwisu]]</f>
        <v>0</v>
      </c>
      <c r="O288" s="4">
        <f>IF(P287 &lt;&gt; 0, O287 + 3, O287)</f>
        <v>22</v>
      </c>
      <c r="P288" s="4">
        <f>IF(AND(C288 &lt;&gt; C289,L287&gt;=2400),2400,0)</f>
        <v>0</v>
      </c>
      <c r="Q288" s="7">
        <f>IF(AND(WEEKDAY(Tabela1[[#This Row],[Dzień]])&lt;=6,WEEKDAY(Tabela1[[#This Row],[Dzień]])&gt;=2),ROUNDDOWN(Tabela1[[#This Row],[Popyt]]*Tabela1[[#This Row],[Nowa liczba rowerów]],0)*30,0)</f>
        <v>0</v>
      </c>
      <c r="R288" s="7">
        <f>IF(WEEKDAY(Tabela1[[#This Row],[Dzień]])=1,Tabela1[[#This Row],[Nowa liczba rowerów]]*15,0) + Tabela1[[#This Row],[Koszt kupionych rowerów]]</f>
        <v>0</v>
      </c>
      <c r="S288"/>
    </row>
    <row r="289" spans="1:19" x14ac:dyDescent="0.25">
      <c r="A289" s="1">
        <v>45214</v>
      </c>
      <c r="B289" s="1" t="s">
        <v>5</v>
      </c>
      <c r="C289" s="4" t="str">
        <f>VLOOKUP(MONTH(Tabela1[[#This Row],[Dzień]]),Tabela3[],2,TRUE)</f>
        <v>Październik</v>
      </c>
      <c r="D289" s="4">
        <f>YEAR(Tabela1[[#This Row],[Dzień]])</f>
        <v>2023</v>
      </c>
      <c r="E289" s="2">
        <f>VLOOKUP(Tabela1[[#This Row],[Pora roku]],TabelaPopyt[],2,FALSE)</f>
        <v>0.4</v>
      </c>
      <c r="F289" s="3">
        <v>10</v>
      </c>
      <c r="G289" s="7">
        <f>IF(AND(WEEKDAY(Tabela1[[#This Row],[Dzień]])&lt;=6,WEEKDAY(Tabela1[[#This Row],[Dzień]])&gt;=2),ROUNDDOWN(Tabela1[[#This Row],[Popyt]]*Tabela1[[#This Row],[Liczba Rowerów]],0)*30,0)</f>
        <v>0</v>
      </c>
      <c r="H289" s="7">
        <f>IF(WEEKDAY(Tabela1[[#This Row],[Dzień]])=1,Tabela1[[#This Row],[Liczba Rowerów]]*15,0)</f>
        <v>150</v>
      </c>
      <c r="I289" s="7">
        <f>Tabela1[[#This Row],[Przychód]]-Tabela1[[#This Row],[Koszt Serwisu]]</f>
        <v>-150</v>
      </c>
      <c r="J289" s="7">
        <f>J288+Tabela1[[#This Row],[Przychód]]</f>
        <v>33420</v>
      </c>
      <c r="K289" s="7">
        <f>K288+Tabela1[[#This Row],[Koszt Serwisu]]</f>
        <v>14300</v>
      </c>
      <c r="L289" s="7">
        <f>Tabela1[[#This Row],[Łączny przychód]]-Tabela1[[#This Row],[Łączny Koszt]]</f>
        <v>19120</v>
      </c>
      <c r="M289" s="7">
        <f>IF(AND(WEEKDAY(Tabela1[[#This Row],[Dzień]])&lt;=6,WEEKDAY(Tabela1[[#This Row],[Dzień]])&gt;=2),ROUNDDOWN(Tabela1[[#This Row],[Popyt]]*Tabela1[[#This Row],[Liczba Rowerów]],0)*E$734,0)</f>
        <v>0</v>
      </c>
      <c r="N289" s="7">
        <f>Tabela1[[#This Row],[Testowany przychód]]-Tabela1[[#This Row],[Koszt Serwisu]]</f>
        <v>-150</v>
      </c>
      <c r="O289" s="4">
        <f>IF(P288 &lt;&gt; 0, O288 + 3, O288)</f>
        <v>22</v>
      </c>
      <c r="P289" s="4">
        <f>IF(AND(C289 &lt;&gt; C290,L288&gt;=2400),2400,0)</f>
        <v>0</v>
      </c>
      <c r="Q289" s="7">
        <f>IF(AND(WEEKDAY(Tabela1[[#This Row],[Dzień]])&lt;=6,WEEKDAY(Tabela1[[#This Row],[Dzień]])&gt;=2),ROUNDDOWN(Tabela1[[#This Row],[Popyt]]*Tabela1[[#This Row],[Nowa liczba rowerów]],0)*30,0)</f>
        <v>0</v>
      </c>
      <c r="R289" s="7">
        <f>IF(WEEKDAY(Tabela1[[#This Row],[Dzień]])=1,Tabela1[[#This Row],[Nowa liczba rowerów]]*15,0) + Tabela1[[#This Row],[Koszt kupionych rowerów]]</f>
        <v>330</v>
      </c>
      <c r="S289"/>
    </row>
    <row r="290" spans="1:19" x14ac:dyDescent="0.25">
      <c r="A290" s="1">
        <v>45215</v>
      </c>
      <c r="B290" s="1" t="s">
        <v>5</v>
      </c>
      <c r="C290" s="4" t="str">
        <f>VLOOKUP(MONTH(Tabela1[[#This Row],[Dzień]]),Tabela3[],2,TRUE)</f>
        <v>Październik</v>
      </c>
      <c r="D290" s="4">
        <f>YEAR(Tabela1[[#This Row],[Dzień]])</f>
        <v>2023</v>
      </c>
      <c r="E290" s="2">
        <f>VLOOKUP(Tabela1[[#This Row],[Pora roku]],TabelaPopyt[],2,FALSE)</f>
        <v>0.4</v>
      </c>
      <c r="F290" s="3">
        <v>10</v>
      </c>
      <c r="G290" s="7">
        <f>IF(AND(WEEKDAY(Tabela1[[#This Row],[Dzień]])&lt;=6,WEEKDAY(Tabela1[[#This Row],[Dzień]])&gt;=2),ROUNDDOWN(Tabela1[[#This Row],[Popyt]]*Tabela1[[#This Row],[Liczba Rowerów]],0)*30,0)</f>
        <v>120</v>
      </c>
      <c r="H290" s="7">
        <f>IF(WEEKDAY(Tabela1[[#This Row],[Dzień]])=1,Tabela1[[#This Row],[Liczba Rowerów]]*15,0)</f>
        <v>0</v>
      </c>
      <c r="I290" s="7">
        <f>Tabela1[[#This Row],[Przychód]]-Tabela1[[#This Row],[Koszt Serwisu]]</f>
        <v>120</v>
      </c>
      <c r="J290" s="7">
        <f>J289+Tabela1[[#This Row],[Przychód]]</f>
        <v>33540</v>
      </c>
      <c r="K290" s="7">
        <f>K289+Tabela1[[#This Row],[Koszt Serwisu]]</f>
        <v>14300</v>
      </c>
      <c r="L290" s="7">
        <f>Tabela1[[#This Row],[Łączny przychód]]-Tabela1[[#This Row],[Łączny Koszt]]</f>
        <v>19240</v>
      </c>
      <c r="M290" s="7">
        <f>IF(AND(WEEKDAY(Tabela1[[#This Row],[Dzień]])&lt;=6,WEEKDAY(Tabela1[[#This Row],[Dzień]])&gt;=2),ROUNDDOWN(Tabela1[[#This Row],[Popyt]]*Tabela1[[#This Row],[Liczba Rowerów]],0)*E$734,0)</f>
        <v>264</v>
      </c>
      <c r="N290" s="7">
        <f>Tabela1[[#This Row],[Testowany przychód]]-Tabela1[[#This Row],[Koszt Serwisu]]</f>
        <v>264</v>
      </c>
      <c r="O290" s="4">
        <f>IF(P289 &lt;&gt; 0, O289 + 3, O289)</f>
        <v>22</v>
      </c>
      <c r="P290" s="4">
        <f>IF(AND(C290 &lt;&gt; C291,L289&gt;=2400),2400,0)</f>
        <v>0</v>
      </c>
      <c r="Q290" s="7">
        <f>IF(AND(WEEKDAY(Tabela1[[#This Row],[Dzień]])&lt;=6,WEEKDAY(Tabela1[[#This Row],[Dzień]])&gt;=2),ROUNDDOWN(Tabela1[[#This Row],[Popyt]]*Tabela1[[#This Row],[Nowa liczba rowerów]],0)*30,0)</f>
        <v>240</v>
      </c>
      <c r="R290" s="7">
        <f>IF(WEEKDAY(Tabela1[[#This Row],[Dzień]])=1,Tabela1[[#This Row],[Nowa liczba rowerów]]*15,0) + Tabela1[[#This Row],[Koszt kupionych rowerów]]</f>
        <v>0</v>
      </c>
      <c r="S290"/>
    </row>
    <row r="291" spans="1:19" x14ac:dyDescent="0.25">
      <c r="A291" s="1">
        <v>45216</v>
      </c>
      <c r="B291" s="1" t="s">
        <v>5</v>
      </c>
      <c r="C291" s="4" t="str">
        <f>VLOOKUP(MONTH(Tabela1[[#This Row],[Dzień]]),Tabela3[],2,TRUE)</f>
        <v>Październik</v>
      </c>
      <c r="D291" s="4">
        <f>YEAR(Tabela1[[#This Row],[Dzień]])</f>
        <v>2023</v>
      </c>
      <c r="E291" s="2">
        <f>VLOOKUP(Tabela1[[#This Row],[Pora roku]],TabelaPopyt[],2,FALSE)</f>
        <v>0.4</v>
      </c>
      <c r="F291" s="3">
        <v>10</v>
      </c>
      <c r="G291" s="7">
        <f>IF(AND(WEEKDAY(Tabela1[[#This Row],[Dzień]])&lt;=6,WEEKDAY(Tabela1[[#This Row],[Dzień]])&gt;=2),ROUNDDOWN(Tabela1[[#This Row],[Popyt]]*Tabela1[[#This Row],[Liczba Rowerów]],0)*30,0)</f>
        <v>120</v>
      </c>
      <c r="H291" s="7">
        <f>IF(WEEKDAY(Tabela1[[#This Row],[Dzień]])=1,Tabela1[[#This Row],[Liczba Rowerów]]*15,0)</f>
        <v>0</v>
      </c>
      <c r="I291" s="7">
        <f>Tabela1[[#This Row],[Przychód]]-Tabela1[[#This Row],[Koszt Serwisu]]</f>
        <v>120</v>
      </c>
      <c r="J291" s="7">
        <f>J290+Tabela1[[#This Row],[Przychód]]</f>
        <v>33660</v>
      </c>
      <c r="K291" s="7">
        <f>K290+Tabela1[[#This Row],[Koszt Serwisu]]</f>
        <v>14300</v>
      </c>
      <c r="L291" s="7">
        <f>Tabela1[[#This Row],[Łączny przychód]]-Tabela1[[#This Row],[Łączny Koszt]]</f>
        <v>19360</v>
      </c>
      <c r="M291" s="7">
        <f>IF(AND(WEEKDAY(Tabela1[[#This Row],[Dzień]])&lt;=6,WEEKDAY(Tabela1[[#This Row],[Dzień]])&gt;=2),ROUNDDOWN(Tabela1[[#This Row],[Popyt]]*Tabela1[[#This Row],[Liczba Rowerów]],0)*E$734,0)</f>
        <v>264</v>
      </c>
      <c r="N291" s="7">
        <f>Tabela1[[#This Row],[Testowany przychód]]-Tabela1[[#This Row],[Koszt Serwisu]]</f>
        <v>264</v>
      </c>
      <c r="O291" s="4">
        <f>IF(P290 &lt;&gt; 0, O290 + 3, O290)</f>
        <v>22</v>
      </c>
      <c r="P291" s="4">
        <f>IF(AND(C291 &lt;&gt; C292,L290&gt;=2400),2400,0)</f>
        <v>0</v>
      </c>
      <c r="Q291" s="7">
        <f>IF(AND(WEEKDAY(Tabela1[[#This Row],[Dzień]])&lt;=6,WEEKDAY(Tabela1[[#This Row],[Dzień]])&gt;=2),ROUNDDOWN(Tabela1[[#This Row],[Popyt]]*Tabela1[[#This Row],[Nowa liczba rowerów]],0)*30,0)</f>
        <v>240</v>
      </c>
      <c r="R291" s="7">
        <f>IF(WEEKDAY(Tabela1[[#This Row],[Dzień]])=1,Tabela1[[#This Row],[Nowa liczba rowerów]]*15,0) + Tabela1[[#This Row],[Koszt kupionych rowerów]]</f>
        <v>0</v>
      </c>
      <c r="S291"/>
    </row>
    <row r="292" spans="1:19" x14ac:dyDescent="0.25">
      <c r="A292" s="1">
        <v>45217</v>
      </c>
      <c r="B292" s="1" t="s">
        <v>5</v>
      </c>
      <c r="C292" s="4" t="str">
        <f>VLOOKUP(MONTH(Tabela1[[#This Row],[Dzień]]),Tabela3[],2,TRUE)</f>
        <v>Październik</v>
      </c>
      <c r="D292" s="4">
        <f>YEAR(Tabela1[[#This Row],[Dzień]])</f>
        <v>2023</v>
      </c>
      <c r="E292" s="2">
        <f>VLOOKUP(Tabela1[[#This Row],[Pora roku]],TabelaPopyt[],2,FALSE)</f>
        <v>0.4</v>
      </c>
      <c r="F292" s="3">
        <v>10</v>
      </c>
      <c r="G292" s="7">
        <f>IF(AND(WEEKDAY(Tabela1[[#This Row],[Dzień]])&lt;=6,WEEKDAY(Tabela1[[#This Row],[Dzień]])&gt;=2),ROUNDDOWN(Tabela1[[#This Row],[Popyt]]*Tabela1[[#This Row],[Liczba Rowerów]],0)*30,0)</f>
        <v>120</v>
      </c>
      <c r="H292" s="7">
        <f>IF(WEEKDAY(Tabela1[[#This Row],[Dzień]])=1,Tabela1[[#This Row],[Liczba Rowerów]]*15,0)</f>
        <v>0</v>
      </c>
      <c r="I292" s="7">
        <f>Tabela1[[#This Row],[Przychód]]-Tabela1[[#This Row],[Koszt Serwisu]]</f>
        <v>120</v>
      </c>
      <c r="J292" s="7">
        <f>J291+Tabela1[[#This Row],[Przychód]]</f>
        <v>33780</v>
      </c>
      <c r="K292" s="7">
        <f>K291+Tabela1[[#This Row],[Koszt Serwisu]]</f>
        <v>14300</v>
      </c>
      <c r="L292" s="7">
        <f>Tabela1[[#This Row],[Łączny przychód]]-Tabela1[[#This Row],[Łączny Koszt]]</f>
        <v>19480</v>
      </c>
      <c r="M292" s="7">
        <f>IF(AND(WEEKDAY(Tabela1[[#This Row],[Dzień]])&lt;=6,WEEKDAY(Tabela1[[#This Row],[Dzień]])&gt;=2),ROUNDDOWN(Tabela1[[#This Row],[Popyt]]*Tabela1[[#This Row],[Liczba Rowerów]],0)*E$734,0)</f>
        <v>264</v>
      </c>
      <c r="N292" s="7">
        <f>Tabela1[[#This Row],[Testowany przychód]]-Tabela1[[#This Row],[Koszt Serwisu]]</f>
        <v>264</v>
      </c>
      <c r="O292" s="4">
        <f>IF(P291 &lt;&gt; 0, O291 + 3, O291)</f>
        <v>22</v>
      </c>
      <c r="P292" s="4">
        <f>IF(AND(C292 &lt;&gt; C293,L291&gt;=2400),2400,0)</f>
        <v>0</v>
      </c>
      <c r="Q292" s="7">
        <f>IF(AND(WEEKDAY(Tabela1[[#This Row],[Dzień]])&lt;=6,WEEKDAY(Tabela1[[#This Row],[Dzień]])&gt;=2),ROUNDDOWN(Tabela1[[#This Row],[Popyt]]*Tabela1[[#This Row],[Nowa liczba rowerów]],0)*30,0)</f>
        <v>240</v>
      </c>
      <c r="R292" s="7">
        <f>IF(WEEKDAY(Tabela1[[#This Row],[Dzień]])=1,Tabela1[[#This Row],[Nowa liczba rowerów]]*15,0) + Tabela1[[#This Row],[Koszt kupionych rowerów]]</f>
        <v>0</v>
      </c>
      <c r="S292"/>
    </row>
    <row r="293" spans="1:19" x14ac:dyDescent="0.25">
      <c r="A293" s="1">
        <v>45218</v>
      </c>
      <c r="B293" s="1" t="s">
        <v>5</v>
      </c>
      <c r="C293" s="4" t="str">
        <f>VLOOKUP(MONTH(Tabela1[[#This Row],[Dzień]]),Tabela3[],2,TRUE)</f>
        <v>Październik</v>
      </c>
      <c r="D293" s="4">
        <f>YEAR(Tabela1[[#This Row],[Dzień]])</f>
        <v>2023</v>
      </c>
      <c r="E293" s="2">
        <f>VLOOKUP(Tabela1[[#This Row],[Pora roku]],TabelaPopyt[],2,FALSE)</f>
        <v>0.4</v>
      </c>
      <c r="F293" s="3">
        <v>10</v>
      </c>
      <c r="G293" s="7">
        <f>IF(AND(WEEKDAY(Tabela1[[#This Row],[Dzień]])&lt;=6,WEEKDAY(Tabela1[[#This Row],[Dzień]])&gt;=2),ROUNDDOWN(Tabela1[[#This Row],[Popyt]]*Tabela1[[#This Row],[Liczba Rowerów]],0)*30,0)</f>
        <v>120</v>
      </c>
      <c r="H293" s="7">
        <f>IF(WEEKDAY(Tabela1[[#This Row],[Dzień]])=1,Tabela1[[#This Row],[Liczba Rowerów]]*15,0)</f>
        <v>0</v>
      </c>
      <c r="I293" s="7">
        <f>Tabela1[[#This Row],[Przychód]]-Tabela1[[#This Row],[Koszt Serwisu]]</f>
        <v>120</v>
      </c>
      <c r="J293" s="7">
        <f>J292+Tabela1[[#This Row],[Przychód]]</f>
        <v>33900</v>
      </c>
      <c r="K293" s="7">
        <f>K292+Tabela1[[#This Row],[Koszt Serwisu]]</f>
        <v>14300</v>
      </c>
      <c r="L293" s="7">
        <f>Tabela1[[#This Row],[Łączny przychód]]-Tabela1[[#This Row],[Łączny Koszt]]</f>
        <v>19600</v>
      </c>
      <c r="M293" s="7">
        <f>IF(AND(WEEKDAY(Tabela1[[#This Row],[Dzień]])&lt;=6,WEEKDAY(Tabela1[[#This Row],[Dzień]])&gt;=2),ROUNDDOWN(Tabela1[[#This Row],[Popyt]]*Tabela1[[#This Row],[Liczba Rowerów]],0)*E$734,0)</f>
        <v>264</v>
      </c>
      <c r="N293" s="7">
        <f>Tabela1[[#This Row],[Testowany przychód]]-Tabela1[[#This Row],[Koszt Serwisu]]</f>
        <v>264</v>
      </c>
      <c r="O293" s="4">
        <f>IF(P292 &lt;&gt; 0, O292 + 3, O292)</f>
        <v>22</v>
      </c>
      <c r="P293" s="4">
        <f>IF(AND(C293 &lt;&gt; C294,L292&gt;=2400),2400,0)</f>
        <v>0</v>
      </c>
      <c r="Q293" s="7">
        <f>IF(AND(WEEKDAY(Tabela1[[#This Row],[Dzień]])&lt;=6,WEEKDAY(Tabela1[[#This Row],[Dzień]])&gt;=2),ROUNDDOWN(Tabela1[[#This Row],[Popyt]]*Tabela1[[#This Row],[Nowa liczba rowerów]],0)*30,0)</f>
        <v>240</v>
      </c>
      <c r="R293" s="7">
        <f>IF(WEEKDAY(Tabela1[[#This Row],[Dzień]])=1,Tabela1[[#This Row],[Nowa liczba rowerów]]*15,0) + Tabela1[[#This Row],[Koszt kupionych rowerów]]</f>
        <v>0</v>
      </c>
      <c r="S293"/>
    </row>
    <row r="294" spans="1:19" x14ac:dyDescent="0.25">
      <c r="A294" s="1">
        <v>45219</v>
      </c>
      <c r="B294" s="1" t="s">
        <v>5</v>
      </c>
      <c r="C294" s="4" t="str">
        <f>VLOOKUP(MONTH(Tabela1[[#This Row],[Dzień]]),Tabela3[],2,TRUE)</f>
        <v>Październik</v>
      </c>
      <c r="D294" s="4">
        <f>YEAR(Tabela1[[#This Row],[Dzień]])</f>
        <v>2023</v>
      </c>
      <c r="E294" s="2">
        <f>VLOOKUP(Tabela1[[#This Row],[Pora roku]],TabelaPopyt[],2,FALSE)</f>
        <v>0.4</v>
      </c>
      <c r="F294" s="3">
        <v>10</v>
      </c>
      <c r="G294" s="7">
        <f>IF(AND(WEEKDAY(Tabela1[[#This Row],[Dzień]])&lt;=6,WEEKDAY(Tabela1[[#This Row],[Dzień]])&gt;=2),ROUNDDOWN(Tabela1[[#This Row],[Popyt]]*Tabela1[[#This Row],[Liczba Rowerów]],0)*30,0)</f>
        <v>120</v>
      </c>
      <c r="H294" s="7">
        <f>IF(WEEKDAY(Tabela1[[#This Row],[Dzień]])=1,Tabela1[[#This Row],[Liczba Rowerów]]*15,0)</f>
        <v>0</v>
      </c>
      <c r="I294" s="7">
        <f>Tabela1[[#This Row],[Przychód]]-Tabela1[[#This Row],[Koszt Serwisu]]</f>
        <v>120</v>
      </c>
      <c r="J294" s="7">
        <f>J293+Tabela1[[#This Row],[Przychód]]</f>
        <v>34020</v>
      </c>
      <c r="K294" s="7">
        <f>K293+Tabela1[[#This Row],[Koszt Serwisu]]</f>
        <v>14300</v>
      </c>
      <c r="L294" s="7">
        <f>Tabela1[[#This Row],[Łączny przychód]]-Tabela1[[#This Row],[Łączny Koszt]]</f>
        <v>19720</v>
      </c>
      <c r="M294" s="7">
        <f>IF(AND(WEEKDAY(Tabela1[[#This Row],[Dzień]])&lt;=6,WEEKDAY(Tabela1[[#This Row],[Dzień]])&gt;=2),ROUNDDOWN(Tabela1[[#This Row],[Popyt]]*Tabela1[[#This Row],[Liczba Rowerów]],0)*E$734,0)</f>
        <v>264</v>
      </c>
      <c r="N294" s="7">
        <f>Tabela1[[#This Row],[Testowany przychód]]-Tabela1[[#This Row],[Koszt Serwisu]]</f>
        <v>264</v>
      </c>
      <c r="O294" s="4">
        <f>IF(P293 &lt;&gt; 0, O293 + 3, O293)</f>
        <v>22</v>
      </c>
      <c r="P294" s="4">
        <f>IF(AND(C294 &lt;&gt; C295,L293&gt;=2400),2400,0)</f>
        <v>0</v>
      </c>
      <c r="Q294" s="7">
        <f>IF(AND(WEEKDAY(Tabela1[[#This Row],[Dzień]])&lt;=6,WEEKDAY(Tabela1[[#This Row],[Dzień]])&gt;=2),ROUNDDOWN(Tabela1[[#This Row],[Popyt]]*Tabela1[[#This Row],[Nowa liczba rowerów]],0)*30,0)</f>
        <v>240</v>
      </c>
      <c r="R294" s="7">
        <f>IF(WEEKDAY(Tabela1[[#This Row],[Dzień]])=1,Tabela1[[#This Row],[Nowa liczba rowerów]]*15,0) + Tabela1[[#This Row],[Koszt kupionych rowerów]]</f>
        <v>0</v>
      </c>
      <c r="S294"/>
    </row>
    <row r="295" spans="1:19" x14ac:dyDescent="0.25">
      <c r="A295" s="1">
        <v>45220</v>
      </c>
      <c r="B295" s="1" t="s">
        <v>5</v>
      </c>
      <c r="C295" s="4" t="str">
        <f>VLOOKUP(MONTH(Tabela1[[#This Row],[Dzień]]),Tabela3[],2,TRUE)</f>
        <v>Październik</v>
      </c>
      <c r="D295" s="4">
        <f>YEAR(Tabela1[[#This Row],[Dzień]])</f>
        <v>2023</v>
      </c>
      <c r="E295" s="2">
        <f>VLOOKUP(Tabela1[[#This Row],[Pora roku]],TabelaPopyt[],2,FALSE)</f>
        <v>0.4</v>
      </c>
      <c r="F295" s="3">
        <v>10</v>
      </c>
      <c r="G295" s="7">
        <f>IF(AND(WEEKDAY(Tabela1[[#This Row],[Dzień]])&lt;=6,WEEKDAY(Tabela1[[#This Row],[Dzień]])&gt;=2),ROUNDDOWN(Tabela1[[#This Row],[Popyt]]*Tabela1[[#This Row],[Liczba Rowerów]],0)*30,0)</f>
        <v>0</v>
      </c>
      <c r="H295" s="7">
        <f>IF(WEEKDAY(Tabela1[[#This Row],[Dzień]])=1,Tabela1[[#This Row],[Liczba Rowerów]]*15,0)</f>
        <v>0</v>
      </c>
      <c r="I295" s="7">
        <f>Tabela1[[#This Row],[Przychód]]-Tabela1[[#This Row],[Koszt Serwisu]]</f>
        <v>0</v>
      </c>
      <c r="J295" s="7">
        <f>J294+Tabela1[[#This Row],[Przychód]]</f>
        <v>34020</v>
      </c>
      <c r="K295" s="7">
        <f>K294+Tabela1[[#This Row],[Koszt Serwisu]]</f>
        <v>14300</v>
      </c>
      <c r="L295" s="7">
        <f>Tabela1[[#This Row],[Łączny przychód]]-Tabela1[[#This Row],[Łączny Koszt]]</f>
        <v>19720</v>
      </c>
      <c r="M295" s="7">
        <f>IF(AND(WEEKDAY(Tabela1[[#This Row],[Dzień]])&lt;=6,WEEKDAY(Tabela1[[#This Row],[Dzień]])&gt;=2),ROUNDDOWN(Tabela1[[#This Row],[Popyt]]*Tabela1[[#This Row],[Liczba Rowerów]],0)*E$734,0)</f>
        <v>0</v>
      </c>
      <c r="N295" s="7">
        <f>Tabela1[[#This Row],[Testowany przychód]]-Tabela1[[#This Row],[Koszt Serwisu]]</f>
        <v>0</v>
      </c>
      <c r="O295" s="4">
        <f>IF(P294 &lt;&gt; 0, O294 + 3, O294)</f>
        <v>22</v>
      </c>
      <c r="P295" s="4">
        <f>IF(AND(C295 &lt;&gt; C296,L294&gt;=2400),2400,0)</f>
        <v>0</v>
      </c>
      <c r="Q295" s="7">
        <f>IF(AND(WEEKDAY(Tabela1[[#This Row],[Dzień]])&lt;=6,WEEKDAY(Tabela1[[#This Row],[Dzień]])&gt;=2),ROUNDDOWN(Tabela1[[#This Row],[Popyt]]*Tabela1[[#This Row],[Nowa liczba rowerów]],0)*30,0)</f>
        <v>0</v>
      </c>
      <c r="R295" s="7">
        <f>IF(WEEKDAY(Tabela1[[#This Row],[Dzień]])=1,Tabela1[[#This Row],[Nowa liczba rowerów]]*15,0) + Tabela1[[#This Row],[Koszt kupionych rowerów]]</f>
        <v>0</v>
      </c>
      <c r="S295"/>
    </row>
    <row r="296" spans="1:19" x14ac:dyDescent="0.25">
      <c r="A296" s="1">
        <v>45221</v>
      </c>
      <c r="B296" s="1" t="s">
        <v>5</v>
      </c>
      <c r="C296" s="4" t="str">
        <f>VLOOKUP(MONTH(Tabela1[[#This Row],[Dzień]]),Tabela3[],2,TRUE)</f>
        <v>Październik</v>
      </c>
      <c r="D296" s="4">
        <f>YEAR(Tabela1[[#This Row],[Dzień]])</f>
        <v>2023</v>
      </c>
      <c r="E296" s="2">
        <f>VLOOKUP(Tabela1[[#This Row],[Pora roku]],TabelaPopyt[],2,FALSE)</f>
        <v>0.4</v>
      </c>
      <c r="F296" s="3">
        <v>10</v>
      </c>
      <c r="G296" s="7">
        <f>IF(AND(WEEKDAY(Tabela1[[#This Row],[Dzień]])&lt;=6,WEEKDAY(Tabela1[[#This Row],[Dzień]])&gt;=2),ROUNDDOWN(Tabela1[[#This Row],[Popyt]]*Tabela1[[#This Row],[Liczba Rowerów]],0)*30,0)</f>
        <v>0</v>
      </c>
      <c r="H296" s="7">
        <f>IF(WEEKDAY(Tabela1[[#This Row],[Dzień]])=1,Tabela1[[#This Row],[Liczba Rowerów]]*15,0)</f>
        <v>150</v>
      </c>
      <c r="I296" s="7">
        <f>Tabela1[[#This Row],[Przychód]]-Tabela1[[#This Row],[Koszt Serwisu]]</f>
        <v>-150</v>
      </c>
      <c r="J296" s="7">
        <f>J295+Tabela1[[#This Row],[Przychód]]</f>
        <v>34020</v>
      </c>
      <c r="K296" s="7">
        <f>K295+Tabela1[[#This Row],[Koszt Serwisu]]</f>
        <v>14450</v>
      </c>
      <c r="L296" s="7">
        <f>Tabela1[[#This Row],[Łączny przychód]]-Tabela1[[#This Row],[Łączny Koszt]]</f>
        <v>19570</v>
      </c>
      <c r="M296" s="7">
        <f>IF(AND(WEEKDAY(Tabela1[[#This Row],[Dzień]])&lt;=6,WEEKDAY(Tabela1[[#This Row],[Dzień]])&gt;=2),ROUNDDOWN(Tabela1[[#This Row],[Popyt]]*Tabela1[[#This Row],[Liczba Rowerów]],0)*E$734,0)</f>
        <v>0</v>
      </c>
      <c r="N296" s="7">
        <f>Tabela1[[#This Row],[Testowany przychód]]-Tabela1[[#This Row],[Koszt Serwisu]]</f>
        <v>-150</v>
      </c>
      <c r="O296" s="4">
        <f>IF(P295 &lt;&gt; 0, O295 + 3, O295)</f>
        <v>22</v>
      </c>
      <c r="P296" s="4">
        <f>IF(AND(C296 &lt;&gt; C297,L295&gt;=2400),2400,0)</f>
        <v>0</v>
      </c>
      <c r="Q296" s="7">
        <f>IF(AND(WEEKDAY(Tabela1[[#This Row],[Dzień]])&lt;=6,WEEKDAY(Tabela1[[#This Row],[Dzień]])&gt;=2),ROUNDDOWN(Tabela1[[#This Row],[Popyt]]*Tabela1[[#This Row],[Nowa liczba rowerów]],0)*30,0)</f>
        <v>0</v>
      </c>
      <c r="R296" s="7">
        <f>IF(WEEKDAY(Tabela1[[#This Row],[Dzień]])=1,Tabela1[[#This Row],[Nowa liczba rowerów]]*15,0) + Tabela1[[#This Row],[Koszt kupionych rowerów]]</f>
        <v>330</v>
      </c>
      <c r="S296"/>
    </row>
    <row r="297" spans="1:19" x14ac:dyDescent="0.25">
      <c r="A297" s="1">
        <v>45222</v>
      </c>
      <c r="B297" s="1" t="s">
        <v>5</v>
      </c>
      <c r="C297" s="4" t="str">
        <f>VLOOKUP(MONTH(Tabela1[[#This Row],[Dzień]]),Tabela3[],2,TRUE)</f>
        <v>Październik</v>
      </c>
      <c r="D297" s="4">
        <f>YEAR(Tabela1[[#This Row],[Dzień]])</f>
        <v>2023</v>
      </c>
      <c r="E297" s="2">
        <f>VLOOKUP(Tabela1[[#This Row],[Pora roku]],TabelaPopyt[],2,FALSE)</f>
        <v>0.4</v>
      </c>
      <c r="F297" s="3">
        <v>10</v>
      </c>
      <c r="G297" s="7">
        <f>IF(AND(WEEKDAY(Tabela1[[#This Row],[Dzień]])&lt;=6,WEEKDAY(Tabela1[[#This Row],[Dzień]])&gt;=2),ROUNDDOWN(Tabela1[[#This Row],[Popyt]]*Tabela1[[#This Row],[Liczba Rowerów]],0)*30,0)</f>
        <v>120</v>
      </c>
      <c r="H297" s="7">
        <f>IF(WEEKDAY(Tabela1[[#This Row],[Dzień]])=1,Tabela1[[#This Row],[Liczba Rowerów]]*15,0)</f>
        <v>0</v>
      </c>
      <c r="I297" s="7">
        <f>Tabela1[[#This Row],[Przychód]]-Tabela1[[#This Row],[Koszt Serwisu]]</f>
        <v>120</v>
      </c>
      <c r="J297" s="7">
        <f>J296+Tabela1[[#This Row],[Przychód]]</f>
        <v>34140</v>
      </c>
      <c r="K297" s="7">
        <f>K296+Tabela1[[#This Row],[Koszt Serwisu]]</f>
        <v>14450</v>
      </c>
      <c r="L297" s="7">
        <f>Tabela1[[#This Row],[Łączny przychód]]-Tabela1[[#This Row],[Łączny Koszt]]</f>
        <v>19690</v>
      </c>
      <c r="M297" s="7">
        <f>IF(AND(WEEKDAY(Tabela1[[#This Row],[Dzień]])&lt;=6,WEEKDAY(Tabela1[[#This Row],[Dzień]])&gt;=2),ROUNDDOWN(Tabela1[[#This Row],[Popyt]]*Tabela1[[#This Row],[Liczba Rowerów]],0)*E$734,0)</f>
        <v>264</v>
      </c>
      <c r="N297" s="7">
        <f>Tabela1[[#This Row],[Testowany przychód]]-Tabela1[[#This Row],[Koszt Serwisu]]</f>
        <v>264</v>
      </c>
      <c r="O297" s="4">
        <f>IF(P296 &lt;&gt; 0, O296 + 3, O296)</f>
        <v>22</v>
      </c>
      <c r="P297" s="4">
        <f>IF(AND(C297 &lt;&gt; C298,L296&gt;=2400),2400,0)</f>
        <v>0</v>
      </c>
      <c r="Q297" s="7">
        <f>IF(AND(WEEKDAY(Tabela1[[#This Row],[Dzień]])&lt;=6,WEEKDAY(Tabela1[[#This Row],[Dzień]])&gt;=2),ROUNDDOWN(Tabela1[[#This Row],[Popyt]]*Tabela1[[#This Row],[Nowa liczba rowerów]],0)*30,0)</f>
        <v>240</v>
      </c>
      <c r="R297" s="7">
        <f>IF(WEEKDAY(Tabela1[[#This Row],[Dzień]])=1,Tabela1[[#This Row],[Nowa liczba rowerów]]*15,0) + Tabela1[[#This Row],[Koszt kupionych rowerów]]</f>
        <v>0</v>
      </c>
      <c r="S297"/>
    </row>
    <row r="298" spans="1:19" x14ac:dyDescent="0.25">
      <c r="A298" s="1">
        <v>45223</v>
      </c>
      <c r="B298" s="1" t="s">
        <v>5</v>
      </c>
      <c r="C298" s="4" t="str">
        <f>VLOOKUP(MONTH(Tabela1[[#This Row],[Dzień]]),Tabela3[],2,TRUE)</f>
        <v>Październik</v>
      </c>
      <c r="D298" s="4">
        <f>YEAR(Tabela1[[#This Row],[Dzień]])</f>
        <v>2023</v>
      </c>
      <c r="E298" s="2">
        <f>VLOOKUP(Tabela1[[#This Row],[Pora roku]],TabelaPopyt[],2,FALSE)</f>
        <v>0.4</v>
      </c>
      <c r="F298" s="3">
        <v>10</v>
      </c>
      <c r="G298" s="7">
        <f>IF(AND(WEEKDAY(Tabela1[[#This Row],[Dzień]])&lt;=6,WEEKDAY(Tabela1[[#This Row],[Dzień]])&gt;=2),ROUNDDOWN(Tabela1[[#This Row],[Popyt]]*Tabela1[[#This Row],[Liczba Rowerów]],0)*30,0)</f>
        <v>120</v>
      </c>
      <c r="H298" s="7">
        <f>IF(WEEKDAY(Tabela1[[#This Row],[Dzień]])=1,Tabela1[[#This Row],[Liczba Rowerów]]*15,0)</f>
        <v>0</v>
      </c>
      <c r="I298" s="7">
        <f>Tabela1[[#This Row],[Przychód]]-Tabela1[[#This Row],[Koszt Serwisu]]</f>
        <v>120</v>
      </c>
      <c r="J298" s="7">
        <f>J297+Tabela1[[#This Row],[Przychód]]</f>
        <v>34260</v>
      </c>
      <c r="K298" s="7">
        <f>K297+Tabela1[[#This Row],[Koszt Serwisu]]</f>
        <v>14450</v>
      </c>
      <c r="L298" s="7">
        <f>Tabela1[[#This Row],[Łączny przychód]]-Tabela1[[#This Row],[Łączny Koszt]]</f>
        <v>19810</v>
      </c>
      <c r="M298" s="7">
        <f>IF(AND(WEEKDAY(Tabela1[[#This Row],[Dzień]])&lt;=6,WEEKDAY(Tabela1[[#This Row],[Dzień]])&gt;=2),ROUNDDOWN(Tabela1[[#This Row],[Popyt]]*Tabela1[[#This Row],[Liczba Rowerów]],0)*E$734,0)</f>
        <v>264</v>
      </c>
      <c r="N298" s="7">
        <f>Tabela1[[#This Row],[Testowany przychód]]-Tabela1[[#This Row],[Koszt Serwisu]]</f>
        <v>264</v>
      </c>
      <c r="O298" s="4">
        <f>IF(P297 &lt;&gt; 0, O297 + 3, O297)</f>
        <v>22</v>
      </c>
      <c r="P298" s="4">
        <f>IF(AND(C298 &lt;&gt; C299,L297&gt;=2400),2400,0)</f>
        <v>0</v>
      </c>
      <c r="Q298" s="7">
        <f>IF(AND(WEEKDAY(Tabela1[[#This Row],[Dzień]])&lt;=6,WEEKDAY(Tabela1[[#This Row],[Dzień]])&gt;=2),ROUNDDOWN(Tabela1[[#This Row],[Popyt]]*Tabela1[[#This Row],[Nowa liczba rowerów]],0)*30,0)</f>
        <v>240</v>
      </c>
      <c r="R298" s="7">
        <f>IF(WEEKDAY(Tabela1[[#This Row],[Dzień]])=1,Tabela1[[#This Row],[Nowa liczba rowerów]]*15,0) + Tabela1[[#This Row],[Koszt kupionych rowerów]]</f>
        <v>0</v>
      </c>
      <c r="S298"/>
    </row>
    <row r="299" spans="1:19" x14ac:dyDescent="0.25">
      <c r="A299" s="1">
        <v>45224</v>
      </c>
      <c r="B299" s="1" t="s">
        <v>5</v>
      </c>
      <c r="C299" s="4" t="str">
        <f>VLOOKUP(MONTH(Tabela1[[#This Row],[Dzień]]),Tabela3[],2,TRUE)</f>
        <v>Październik</v>
      </c>
      <c r="D299" s="4">
        <f>YEAR(Tabela1[[#This Row],[Dzień]])</f>
        <v>2023</v>
      </c>
      <c r="E299" s="2">
        <f>VLOOKUP(Tabela1[[#This Row],[Pora roku]],TabelaPopyt[],2,FALSE)</f>
        <v>0.4</v>
      </c>
      <c r="F299" s="3">
        <v>10</v>
      </c>
      <c r="G299" s="7">
        <f>IF(AND(WEEKDAY(Tabela1[[#This Row],[Dzień]])&lt;=6,WEEKDAY(Tabela1[[#This Row],[Dzień]])&gt;=2),ROUNDDOWN(Tabela1[[#This Row],[Popyt]]*Tabela1[[#This Row],[Liczba Rowerów]],0)*30,0)</f>
        <v>120</v>
      </c>
      <c r="H299" s="7">
        <f>IF(WEEKDAY(Tabela1[[#This Row],[Dzień]])=1,Tabela1[[#This Row],[Liczba Rowerów]]*15,0)</f>
        <v>0</v>
      </c>
      <c r="I299" s="7">
        <f>Tabela1[[#This Row],[Przychód]]-Tabela1[[#This Row],[Koszt Serwisu]]</f>
        <v>120</v>
      </c>
      <c r="J299" s="7">
        <f>J298+Tabela1[[#This Row],[Przychód]]</f>
        <v>34380</v>
      </c>
      <c r="K299" s="7">
        <f>K298+Tabela1[[#This Row],[Koszt Serwisu]]</f>
        <v>14450</v>
      </c>
      <c r="L299" s="7">
        <f>Tabela1[[#This Row],[Łączny przychód]]-Tabela1[[#This Row],[Łączny Koszt]]</f>
        <v>19930</v>
      </c>
      <c r="M299" s="7">
        <f>IF(AND(WEEKDAY(Tabela1[[#This Row],[Dzień]])&lt;=6,WEEKDAY(Tabela1[[#This Row],[Dzień]])&gt;=2),ROUNDDOWN(Tabela1[[#This Row],[Popyt]]*Tabela1[[#This Row],[Liczba Rowerów]],0)*E$734,0)</f>
        <v>264</v>
      </c>
      <c r="N299" s="7">
        <f>Tabela1[[#This Row],[Testowany przychód]]-Tabela1[[#This Row],[Koszt Serwisu]]</f>
        <v>264</v>
      </c>
      <c r="O299" s="4">
        <f>IF(P298 &lt;&gt; 0, O298 + 3, O298)</f>
        <v>22</v>
      </c>
      <c r="P299" s="4">
        <f>IF(AND(C299 &lt;&gt; C300,L298&gt;=2400),2400,0)</f>
        <v>0</v>
      </c>
      <c r="Q299" s="7">
        <f>IF(AND(WEEKDAY(Tabela1[[#This Row],[Dzień]])&lt;=6,WEEKDAY(Tabela1[[#This Row],[Dzień]])&gt;=2),ROUNDDOWN(Tabela1[[#This Row],[Popyt]]*Tabela1[[#This Row],[Nowa liczba rowerów]],0)*30,0)</f>
        <v>240</v>
      </c>
      <c r="R299" s="7">
        <f>IF(WEEKDAY(Tabela1[[#This Row],[Dzień]])=1,Tabela1[[#This Row],[Nowa liczba rowerów]]*15,0) + Tabela1[[#This Row],[Koszt kupionych rowerów]]</f>
        <v>0</v>
      </c>
      <c r="S299"/>
    </row>
    <row r="300" spans="1:19" x14ac:dyDescent="0.25">
      <c r="A300" s="1">
        <v>45225</v>
      </c>
      <c r="B300" s="1" t="s">
        <v>5</v>
      </c>
      <c r="C300" s="4" t="str">
        <f>VLOOKUP(MONTH(Tabela1[[#This Row],[Dzień]]),Tabela3[],2,TRUE)</f>
        <v>Październik</v>
      </c>
      <c r="D300" s="4">
        <f>YEAR(Tabela1[[#This Row],[Dzień]])</f>
        <v>2023</v>
      </c>
      <c r="E300" s="2">
        <f>VLOOKUP(Tabela1[[#This Row],[Pora roku]],TabelaPopyt[],2,FALSE)</f>
        <v>0.4</v>
      </c>
      <c r="F300" s="3">
        <v>10</v>
      </c>
      <c r="G300" s="7">
        <f>IF(AND(WEEKDAY(Tabela1[[#This Row],[Dzień]])&lt;=6,WEEKDAY(Tabela1[[#This Row],[Dzień]])&gt;=2),ROUNDDOWN(Tabela1[[#This Row],[Popyt]]*Tabela1[[#This Row],[Liczba Rowerów]],0)*30,0)</f>
        <v>120</v>
      </c>
      <c r="H300" s="7">
        <f>IF(WEEKDAY(Tabela1[[#This Row],[Dzień]])=1,Tabela1[[#This Row],[Liczba Rowerów]]*15,0)</f>
        <v>0</v>
      </c>
      <c r="I300" s="7">
        <f>Tabela1[[#This Row],[Przychód]]-Tabela1[[#This Row],[Koszt Serwisu]]</f>
        <v>120</v>
      </c>
      <c r="J300" s="7">
        <f>J299+Tabela1[[#This Row],[Przychód]]</f>
        <v>34500</v>
      </c>
      <c r="K300" s="7">
        <f>K299+Tabela1[[#This Row],[Koszt Serwisu]]</f>
        <v>14450</v>
      </c>
      <c r="L300" s="7">
        <f>Tabela1[[#This Row],[Łączny przychód]]-Tabela1[[#This Row],[Łączny Koszt]]</f>
        <v>20050</v>
      </c>
      <c r="M300" s="7">
        <f>IF(AND(WEEKDAY(Tabela1[[#This Row],[Dzień]])&lt;=6,WEEKDAY(Tabela1[[#This Row],[Dzień]])&gt;=2),ROUNDDOWN(Tabela1[[#This Row],[Popyt]]*Tabela1[[#This Row],[Liczba Rowerów]],0)*E$734,0)</f>
        <v>264</v>
      </c>
      <c r="N300" s="7">
        <f>Tabela1[[#This Row],[Testowany przychód]]-Tabela1[[#This Row],[Koszt Serwisu]]</f>
        <v>264</v>
      </c>
      <c r="O300" s="4">
        <f>IF(P299 &lt;&gt; 0, O299 + 3, O299)</f>
        <v>22</v>
      </c>
      <c r="P300" s="4">
        <f>IF(AND(C300 &lt;&gt; C301,L299&gt;=2400),2400,0)</f>
        <v>0</v>
      </c>
      <c r="Q300" s="7">
        <f>IF(AND(WEEKDAY(Tabela1[[#This Row],[Dzień]])&lt;=6,WEEKDAY(Tabela1[[#This Row],[Dzień]])&gt;=2),ROUNDDOWN(Tabela1[[#This Row],[Popyt]]*Tabela1[[#This Row],[Nowa liczba rowerów]],0)*30,0)</f>
        <v>240</v>
      </c>
      <c r="R300" s="7">
        <f>IF(WEEKDAY(Tabela1[[#This Row],[Dzień]])=1,Tabela1[[#This Row],[Nowa liczba rowerów]]*15,0) + Tabela1[[#This Row],[Koszt kupionych rowerów]]</f>
        <v>0</v>
      </c>
      <c r="S300"/>
    </row>
    <row r="301" spans="1:19" x14ac:dyDescent="0.25">
      <c r="A301" s="1">
        <v>45226</v>
      </c>
      <c r="B301" s="1" t="s">
        <v>5</v>
      </c>
      <c r="C301" s="4" t="str">
        <f>VLOOKUP(MONTH(Tabela1[[#This Row],[Dzień]]),Tabela3[],2,TRUE)</f>
        <v>Październik</v>
      </c>
      <c r="D301" s="4">
        <f>YEAR(Tabela1[[#This Row],[Dzień]])</f>
        <v>2023</v>
      </c>
      <c r="E301" s="2">
        <f>VLOOKUP(Tabela1[[#This Row],[Pora roku]],TabelaPopyt[],2,FALSE)</f>
        <v>0.4</v>
      </c>
      <c r="F301" s="3">
        <v>10</v>
      </c>
      <c r="G301" s="7">
        <f>IF(AND(WEEKDAY(Tabela1[[#This Row],[Dzień]])&lt;=6,WEEKDAY(Tabela1[[#This Row],[Dzień]])&gt;=2),ROUNDDOWN(Tabela1[[#This Row],[Popyt]]*Tabela1[[#This Row],[Liczba Rowerów]],0)*30,0)</f>
        <v>120</v>
      </c>
      <c r="H301" s="7">
        <f>IF(WEEKDAY(Tabela1[[#This Row],[Dzień]])=1,Tabela1[[#This Row],[Liczba Rowerów]]*15,0)</f>
        <v>0</v>
      </c>
      <c r="I301" s="7">
        <f>Tabela1[[#This Row],[Przychód]]-Tabela1[[#This Row],[Koszt Serwisu]]</f>
        <v>120</v>
      </c>
      <c r="J301" s="7">
        <f>J300+Tabela1[[#This Row],[Przychód]]</f>
        <v>34620</v>
      </c>
      <c r="K301" s="7">
        <f>K300+Tabela1[[#This Row],[Koszt Serwisu]]</f>
        <v>14450</v>
      </c>
      <c r="L301" s="7">
        <f>Tabela1[[#This Row],[Łączny przychód]]-Tabela1[[#This Row],[Łączny Koszt]]</f>
        <v>20170</v>
      </c>
      <c r="M301" s="7">
        <f>IF(AND(WEEKDAY(Tabela1[[#This Row],[Dzień]])&lt;=6,WEEKDAY(Tabela1[[#This Row],[Dzień]])&gt;=2),ROUNDDOWN(Tabela1[[#This Row],[Popyt]]*Tabela1[[#This Row],[Liczba Rowerów]],0)*E$734,0)</f>
        <v>264</v>
      </c>
      <c r="N301" s="7">
        <f>Tabela1[[#This Row],[Testowany przychód]]-Tabela1[[#This Row],[Koszt Serwisu]]</f>
        <v>264</v>
      </c>
      <c r="O301" s="4">
        <f>IF(P300 &lt;&gt; 0, O300 + 3, O300)</f>
        <v>22</v>
      </c>
      <c r="P301" s="4">
        <f>IF(AND(C301 &lt;&gt; C302,L300&gt;=2400),2400,0)</f>
        <v>0</v>
      </c>
      <c r="Q301" s="7">
        <f>IF(AND(WEEKDAY(Tabela1[[#This Row],[Dzień]])&lt;=6,WEEKDAY(Tabela1[[#This Row],[Dzień]])&gt;=2),ROUNDDOWN(Tabela1[[#This Row],[Popyt]]*Tabela1[[#This Row],[Nowa liczba rowerów]],0)*30,0)</f>
        <v>240</v>
      </c>
      <c r="R301" s="7">
        <f>IF(WEEKDAY(Tabela1[[#This Row],[Dzień]])=1,Tabela1[[#This Row],[Nowa liczba rowerów]]*15,0) + Tabela1[[#This Row],[Koszt kupionych rowerów]]</f>
        <v>0</v>
      </c>
      <c r="S301"/>
    </row>
    <row r="302" spans="1:19" x14ac:dyDescent="0.25">
      <c r="A302" s="1">
        <v>45227</v>
      </c>
      <c r="B302" s="1" t="s">
        <v>5</v>
      </c>
      <c r="C302" s="4" t="str">
        <f>VLOOKUP(MONTH(Tabela1[[#This Row],[Dzień]]),Tabela3[],2,TRUE)</f>
        <v>Październik</v>
      </c>
      <c r="D302" s="4">
        <f>YEAR(Tabela1[[#This Row],[Dzień]])</f>
        <v>2023</v>
      </c>
      <c r="E302" s="2">
        <f>VLOOKUP(Tabela1[[#This Row],[Pora roku]],TabelaPopyt[],2,FALSE)</f>
        <v>0.4</v>
      </c>
      <c r="F302" s="3">
        <v>10</v>
      </c>
      <c r="G302" s="7">
        <f>IF(AND(WEEKDAY(Tabela1[[#This Row],[Dzień]])&lt;=6,WEEKDAY(Tabela1[[#This Row],[Dzień]])&gt;=2),ROUNDDOWN(Tabela1[[#This Row],[Popyt]]*Tabela1[[#This Row],[Liczba Rowerów]],0)*30,0)</f>
        <v>0</v>
      </c>
      <c r="H302" s="7">
        <f>IF(WEEKDAY(Tabela1[[#This Row],[Dzień]])=1,Tabela1[[#This Row],[Liczba Rowerów]]*15,0)</f>
        <v>0</v>
      </c>
      <c r="I302" s="7">
        <f>Tabela1[[#This Row],[Przychód]]-Tabela1[[#This Row],[Koszt Serwisu]]</f>
        <v>0</v>
      </c>
      <c r="J302" s="7">
        <f>J301+Tabela1[[#This Row],[Przychód]]</f>
        <v>34620</v>
      </c>
      <c r="K302" s="7">
        <f>K301+Tabela1[[#This Row],[Koszt Serwisu]]</f>
        <v>14450</v>
      </c>
      <c r="L302" s="7">
        <f>Tabela1[[#This Row],[Łączny przychód]]-Tabela1[[#This Row],[Łączny Koszt]]</f>
        <v>20170</v>
      </c>
      <c r="M302" s="7">
        <f>IF(AND(WEEKDAY(Tabela1[[#This Row],[Dzień]])&lt;=6,WEEKDAY(Tabela1[[#This Row],[Dzień]])&gt;=2),ROUNDDOWN(Tabela1[[#This Row],[Popyt]]*Tabela1[[#This Row],[Liczba Rowerów]],0)*E$734,0)</f>
        <v>0</v>
      </c>
      <c r="N302" s="7">
        <f>Tabela1[[#This Row],[Testowany przychód]]-Tabela1[[#This Row],[Koszt Serwisu]]</f>
        <v>0</v>
      </c>
      <c r="O302" s="4">
        <f>IF(P301 &lt;&gt; 0, O301 + 3, O301)</f>
        <v>22</v>
      </c>
      <c r="P302" s="4">
        <f>IF(AND(C302 &lt;&gt; C303,L301&gt;=2400),2400,0)</f>
        <v>0</v>
      </c>
      <c r="Q302" s="7">
        <f>IF(AND(WEEKDAY(Tabela1[[#This Row],[Dzień]])&lt;=6,WEEKDAY(Tabela1[[#This Row],[Dzień]])&gt;=2),ROUNDDOWN(Tabela1[[#This Row],[Popyt]]*Tabela1[[#This Row],[Nowa liczba rowerów]],0)*30,0)</f>
        <v>0</v>
      </c>
      <c r="R302" s="7">
        <f>IF(WEEKDAY(Tabela1[[#This Row],[Dzień]])=1,Tabela1[[#This Row],[Nowa liczba rowerów]]*15,0) + Tabela1[[#This Row],[Koszt kupionych rowerów]]</f>
        <v>0</v>
      </c>
      <c r="S302"/>
    </row>
    <row r="303" spans="1:19" x14ac:dyDescent="0.25">
      <c r="A303" s="1">
        <v>45228</v>
      </c>
      <c r="B303" s="1" t="s">
        <v>5</v>
      </c>
      <c r="C303" s="4" t="str">
        <f>VLOOKUP(MONTH(Tabela1[[#This Row],[Dzień]]),Tabela3[],2,TRUE)</f>
        <v>Październik</v>
      </c>
      <c r="D303" s="4">
        <f>YEAR(Tabela1[[#This Row],[Dzień]])</f>
        <v>2023</v>
      </c>
      <c r="E303" s="2">
        <f>VLOOKUP(Tabela1[[#This Row],[Pora roku]],TabelaPopyt[],2,FALSE)</f>
        <v>0.4</v>
      </c>
      <c r="F303" s="3">
        <v>10</v>
      </c>
      <c r="G303" s="7">
        <f>IF(AND(WEEKDAY(Tabela1[[#This Row],[Dzień]])&lt;=6,WEEKDAY(Tabela1[[#This Row],[Dzień]])&gt;=2),ROUNDDOWN(Tabela1[[#This Row],[Popyt]]*Tabela1[[#This Row],[Liczba Rowerów]],0)*30,0)</f>
        <v>0</v>
      </c>
      <c r="H303" s="7">
        <f>IF(WEEKDAY(Tabela1[[#This Row],[Dzień]])=1,Tabela1[[#This Row],[Liczba Rowerów]]*15,0)</f>
        <v>150</v>
      </c>
      <c r="I303" s="7">
        <f>Tabela1[[#This Row],[Przychód]]-Tabela1[[#This Row],[Koszt Serwisu]]</f>
        <v>-150</v>
      </c>
      <c r="J303" s="7">
        <f>J302+Tabela1[[#This Row],[Przychód]]</f>
        <v>34620</v>
      </c>
      <c r="K303" s="7">
        <f>K302+Tabela1[[#This Row],[Koszt Serwisu]]</f>
        <v>14600</v>
      </c>
      <c r="L303" s="7">
        <f>Tabela1[[#This Row],[Łączny przychód]]-Tabela1[[#This Row],[Łączny Koszt]]</f>
        <v>20020</v>
      </c>
      <c r="M303" s="7">
        <f>IF(AND(WEEKDAY(Tabela1[[#This Row],[Dzień]])&lt;=6,WEEKDAY(Tabela1[[#This Row],[Dzień]])&gt;=2),ROUNDDOWN(Tabela1[[#This Row],[Popyt]]*Tabela1[[#This Row],[Liczba Rowerów]],0)*E$734,0)</f>
        <v>0</v>
      </c>
      <c r="N303" s="7">
        <f>Tabela1[[#This Row],[Testowany przychód]]-Tabela1[[#This Row],[Koszt Serwisu]]</f>
        <v>-150</v>
      </c>
      <c r="O303" s="4">
        <f>IF(P302 &lt;&gt; 0, O302 + 3, O302)</f>
        <v>22</v>
      </c>
      <c r="P303" s="4">
        <f>IF(AND(C303 &lt;&gt; C304,L302&gt;=2400),2400,0)</f>
        <v>0</v>
      </c>
      <c r="Q303" s="7">
        <f>IF(AND(WEEKDAY(Tabela1[[#This Row],[Dzień]])&lt;=6,WEEKDAY(Tabela1[[#This Row],[Dzień]])&gt;=2),ROUNDDOWN(Tabela1[[#This Row],[Popyt]]*Tabela1[[#This Row],[Nowa liczba rowerów]],0)*30,0)</f>
        <v>0</v>
      </c>
      <c r="R303" s="7">
        <f>IF(WEEKDAY(Tabela1[[#This Row],[Dzień]])=1,Tabela1[[#This Row],[Nowa liczba rowerów]]*15,0) + Tabela1[[#This Row],[Koszt kupionych rowerów]]</f>
        <v>330</v>
      </c>
      <c r="S303"/>
    </row>
    <row r="304" spans="1:19" x14ac:dyDescent="0.25">
      <c r="A304" s="1">
        <v>45229</v>
      </c>
      <c r="B304" s="1" t="s">
        <v>5</v>
      </c>
      <c r="C304" s="4" t="str">
        <f>VLOOKUP(MONTH(Tabela1[[#This Row],[Dzień]]),Tabela3[],2,TRUE)</f>
        <v>Październik</v>
      </c>
      <c r="D304" s="4">
        <f>YEAR(Tabela1[[#This Row],[Dzień]])</f>
        <v>2023</v>
      </c>
      <c r="E304" s="2">
        <f>VLOOKUP(Tabela1[[#This Row],[Pora roku]],TabelaPopyt[],2,FALSE)</f>
        <v>0.4</v>
      </c>
      <c r="F304" s="3">
        <v>10</v>
      </c>
      <c r="G304" s="7">
        <f>IF(AND(WEEKDAY(Tabela1[[#This Row],[Dzień]])&lt;=6,WEEKDAY(Tabela1[[#This Row],[Dzień]])&gt;=2),ROUNDDOWN(Tabela1[[#This Row],[Popyt]]*Tabela1[[#This Row],[Liczba Rowerów]],0)*30,0)</f>
        <v>120</v>
      </c>
      <c r="H304" s="7">
        <f>IF(WEEKDAY(Tabela1[[#This Row],[Dzień]])=1,Tabela1[[#This Row],[Liczba Rowerów]]*15,0)</f>
        <v>0</v>
      </c>
      <c r="I304" s="7">
        <f>Tabela1[[#This Row],[Przychód]]-Tabela1[[#This Row],[Koszt Serwisu]]</f>
        <v>120</v>
      </c>
      <c r="J304" s="7">
        <f>J303+Tabela1[[#This Row],[Przychód]]</f>
        <v>34740</v>
      </c>
      <c r="K304" s="7">
        <f>K303+Tabela1[[#This Row],[Koszt Serwisu]]</f>
        <v>14600</v>
      </c>
      <c r="L304" s="7">
        <f>Tabela1[[#This Row],[Łączny przychód]]-Tabela1[[#This Row],[Łączny Koszt]]</f>
        <v>20140</v>
      </c>
      <c r="M304" s="7">
        <f>IF(AND(WEEKDAY(Tabela1[[#This Row],[Dzień]])&lt;=6,WEEKDAY(Tabela1[[#This Row],[Dzień]])&gt;=2),ROUNDDOWN(Tabela1[[#This Row],[Popyt]]*Tabela1[[#This Row],[Liczba Rowerów]],0)*E$734,0)</f>
        <v>264</v>
      </c>
      <c r="N304" s="7">
        <f>Tabela1[[#This Row],[Testowany przychód]]-Tabela1[[#This Row],[Koszt Serwisu]]</f>
        <v>264</v>
      </c>
      <c r="O304" s="4">
        <f>IF(P303 &lt;&gt; 0, O303 + 3, O303)</f>
        <v>22</v>
      </c>
      <c r="P304" s="4">
        <f>IF(AND(C304 &lt;&gt; C305,L303&gt;=2400),2400,0)</f>
        <v>0</v>
      </c>
      <c r="Q304" s="7">
        <f>IF(AND(WEEKDAY(Tabela1[[#This Row],[Dzień]])&lt;=6,WEEKDAY(Tabela1[[#This Row],[Dzień]])&gt;=2),ROUNDDOWN(Tabela1[[#This Row],[Popyt]]*Tabela1[[#This Row],[Nowa liczba rowerów]],0)*30,0)</f>
        <v>240</v>
      </c>
      <c r="R304" s="7">
        <f>IF(WEEKDAY(Tabela1[[#This Row],[Dzień]])=1,Tabela1[[#This Row],[Nowa liczba rowerów]]*15,0) + Tabela1[[#This Row],[Koszt kupionych rowerów]]</f>
        <v>0</v>
      </c>
      <c r="S304"/>
    </row>
    <row r="305" spans="1:19" x14ac:dyDescent="0.25">
      <c r="A305" s="1">
        <v>45230</v>
      </c>
      <c r="B305" s="1" t="s">
        <v>5</v>
      </c>
      <c r="C305" s="4" t="str">
        <f>VLOOKUP(MONTH(Tabela1[[#This Row],[Dzień]]),Tabela3[],2,TRUE)</f>
        <v>Październik</v>
      </c>
      <c r="D305" s="4">
        <f>YEAR(Tabela1[[#This Row],[Dzień]])</f>
        <v>2023</v>
      </c>
      <c r="E305" s="2">
        <f>VLOOKUP(Tabela1[[#This Row],[Pora roku]],TabelaPopyt[],2,FALSE)</f>
        <v>0.4</v>
      </c>
      <c r="F305" s="3">
        <v>10</v>
      </c>
      <c r="G305" s="7">
        <f>IF(AND(WEEKDAY(Tabela1[[#This Row],[Dzień]])&lt;=6,WEEKDAY(Tabela1[[#This Row],[Dzień]])&gt;=2),ROUNDDOWN(Tabela1[[#This Row],[Popyt]]*Tabela1[[#This Row],[Liczba Rowerów]],0)*30,0)</f>
        <v>120</v>
      </c>
      <c r="H305" s="7">
        <f>IF(WEEKDAY(Tabela1[[#This Row],[Dzień]])=1,Tabela1[[#This Row],[Liczba Rowerów]]*15,0)</f>
        <v>0</v>
      </c>
      <c r="I305" s="7">
        <f>Tabela1[[#This Row],[Przychód]]-Tabela1[[#This Row],[Koszt Serwisu]]</f>
        <v>120</v>
      </c>
      <c r="J305" s="7">
        <f>J304+Tabela1[[#This Row],[Przychód]]</f>
        <v>34860</v>
      </c>
      <c r="K305" s="7">
        <f>K304+Tabela1[[#This Row],[Koszt Serwisu]]</f>
        <v>14600</v>
      </c>
      <c r="L305" s="7">
        <f>Tabela1[[#This Row],[Łączny przychód]]-Tabela1[[#This Row],[Łączny Koszt]]</f>
        <v>20260</v>
      </c>
      <c r="M305" s="7">
        <f>IF(AND(WEEKDAY(Tabela1[[#This Row],[Dzień]])&lt;=6,WEEKDAY(Tabela1[[#This Row],[Dzień]])&gt;=2),ROUNDDOWN(Tabela1[[#This Row],[Popyt]]*Tabela1[[#This Row],[Liczba Rowerów]],0)*E$734,0)</f>
        <v>264</v>
      </c>
      <c r="N305" s="7">
        <f>Tabela1[[#This Row],[Testowany przychód]]-Tabela1[[#This Row],[Koszt Serwisu]]</f>
        <v>264</v>
      </c>
      <c r="O305" s="4">
        <f>IF(P304 &lt;&gt; 0, O304 + 3, O304)</f>
        <v>22</v>
      </c>
      <c r="P305" s="4">
        <f>IF(AND(C305 &lt;&gt; C306,L304&gt;=2400),2400,0)</f>
        <v>2400</v>
      </c>
      <c r="Q305" s="7">
        <f>IF(AND(WEEKDAY(Tabela1[[#This Row],[Dzień]])&lt;=6,WEEKDAY(Tabela1[[#This Row],[Dzień]])&gt;=2),ROUNDDOWN(Tabela1[[#This Row],[Popyt]]*Tabela1[[#This Row],[Nowa liczba rowerów]],0)*30,0)</f>
        <v>240</v>
      </c>
      <c r="R305" s="7">
        <f>IF(WEEKDAY(Tabela1[[#This Row],[Dzień]])=1,Tabela1[[#This Row],[Nowa liczba rowerów]]*15,0) + Tabela1[[#This Row],[Koszt kupionych rowerów]]</f>
        <v>2400</v>
      </c>
      <c r="S305"/>
    </row>
    <row r="306" spans="1:19" x14ac:dyDescent="0.25">
      <c r="A306" s="1">
        <v>45231</v>
      </c>
      <c r="B306" s="1" t="s">
        <v>5</v>
      </c>
      <c r="C306" s="4" t="str">
        <f>VLOOKUP(MONTH(Tabela1[[#This Row],[Dzień]]),Tabela3[],2,TRUE)</f>
        <v>Listopad</v>
      </c>
      <c r="D306" s="4">
        <f>YEAR(Tabela1[[#This Row],[Dzień]])</f>
        <v>2023</v>
      </c>
      <c r="E306" s="2">
        <f>VLOOKUP(Tabela1[[#This Row],[Pora roku]],TabelaPopyt[],2,FALSE)</f>
        <v>0.4</v>
      </c>
      <c r="F306" s="3">
        <v>10</v>
      </c>
      <c r="G306" s="7">
        <f>IF(AND(WEEKDAY(Tabela1[[#This Row],[Dzień]])&lt;=6,WEEKDAY(Tabela1[[#This Row],[Dzień]])&gt;=2),ROUNDDOWN(Tabela1[[#This Row],[Popyt]]*Tabela1[[#This Row],[Liczba Rowerów]],0)*30,0)</f>
        <v>120</v>
      </c>
      <c r="H306" s="7">
        <f>IF(WEEKDAY(Tabela1[[#This Row],[Dzień]])=1,Tabela1[[#This Row],[Liczba Rowerów]]*15,0)</f>
        <v>0</v>
      </c>
      <c r="I306" s="7">
        <f>Tabela1[[#This Row],[Przychód]]-Tabela1[[#This Row],[Koszt Serwisu]]</f>
        <v>120</v>
      </c>
      <c r="J306" s="7">
        <f>J305+Tabela1[[#This Row],[Przychód]]</f>
        <v>34980</v>
      </c>
      <c r="K306" s="7">
        <f>K305+Tabela1[[#This Row],[Koszt Serwisu]]</f>
        <v>14600</v>
      </c>
      <c r="L306" s="7">
        <f>Tabela1[[#This Row],[Łączny przychód]]-Tabela1[[#This Row],[Łączny Koszt]]</f>
        <v>20380</v>
      </c>
      <c r="M306" s="7">
        <f>IF(AND(WEEKDAY(Tabela1[[#This Row],[Dzień]])&lt;=6,WEEKDAY(Tabela1[[#This Row],[Dzień]])&gt;=2),ROUNDDOWN(Tabela1[[#This Row],[Popyt]]*Tabela1[[#This Row],[Liczba Rowerów]],0)*E$734,0)</f>
        <v>264</v>
      </c>
      <c r="N306" s="7">
        <f>Tabela1[[#This Row],[Testowany przychód]]-Tabela1[[#This Row],[Koszt Serwisu]]</f>
        <v>264</v>
      </c>
      <c r="O306" s="4">
        <f>IF(P305 &lt;&gt; 0, O305 + 3, O305)</f>
        <v>25</v>
      </c>
      <c r="P306" s="4">
        <f>IF(AND(C306 &lt;&gt; C307,L305&gt;=2400),2400,0)</f>
        <v>0</v>
      </c>
      <c r="Q306" s="7">
        <f>IF(AND(WEEKDAY(Tabela1[[#This Row],[Dzień]])&lt;=6,WEEKDAY(Tabela1[[#This Row],[Dzień]])&gt;=2),ROUNDDOWN(Tabela1[[#This Row],[Popyt]]*Tabela1[[#This Row],[Nowa liczba rowerów]],0)*30,0)</f>
        <v>300</v>
      </c>
      <c r="R306" s="7">
        <f>IF(WEEKDAY(Tabela1[[#This Row],[Dzień]])=1,Tabela1[[#This Row],[Nowa liczba rowerów]]*15,0) + Tabela1[[#This Row],[Koszt kupionych rowerów]]</f>
        <v>0</v>
      </c>
      <c r="S306"/>
    </row>
    <row r="307" spans="1:19" x14ac:dyDescent="0.25">
      <c r="A307" s="1">
        <v>45232</v>
      </c>
      <c r="B307" s="1" t="s">
        <v>5</v>
      </c>
      <c r="C307" s="4" t="str">
        <f>VLOOKUP(MONTH(Tabela1[[#This Row],[Dzień]]),Tabela3[],2,TRUE)</f>
        <v>Listopad</v>
      </c>
      <c r="D307" s="4">
        <f>YEAR(Tabela1[[#This Row],[Dzień]])</f>
        <v>2023</v>
      </c>
      <c r="E307" s="2">
        <f>VLOOKUP(Tabela1[[#This Row],[Pora roku]],TabelaPopyt[],2,FALSE)</f>
        <v>0.4</v>
      </c>
      <c r="F307" s="3">
        <v>10</v>
      </c>
      <c r="G307" s="7">
        <f>IF(AND(WEEKDAY(Tabela1[[#This Row],[Dzień]])&lt;=6,WEEKDAY(Tabela1[[#This Row],[Dzień]])&gt;=2),ROUNDDOWN(Tabela1[[#This Row],[Popyt]]*Tabela1[[#This Row],[Liczba Rowerów]],0)*30,0)</f>
        <v>120</v>
      </c>
      <c r="H307" s="7">
        <f>IF(WEEKDAY(Tabela1[[#This Row],[Dzień]])=1,Tabela1[[#This Row],[Liczba Rowerów]]*15,0)</f>
        <v>0</v>
      </c>
      <c r="I307" s="7">
        <f>Tabela1[[#This Row],[Przychód]]-Tabela1[[#This Row],[Koszt Serwisu]]</f>
        <v>120</v>
      </c>
      <c r="J307" s="7">
        <f>J306+Tabela1[[#This Row],[Przychód]]</f>
        <v>35100</v>
      </c>
      <c r="K307" s="7">
        <f>K306+Tabela1[[#This Row],[Koszt Serwisu]]</f>
        <v>14600</v>
      </c>
      <c r="L307" s="7">
        <f>Tabela1[[#This Row],[Łączny przychód]]-Tabela1[[#This Row],[Łączny Koszt]]</f>
        <v>20500</v>
      </c>
      <c r="M307" s="7">
        <f>IF(AND(WEEKDAY(Tabela1[[#This Row],[Dzień]])&lt;=6,WEEKDAY(Tabela1[[#This Row],[Dzień]])&gt;=2),ROUNDDOWN(Tabela1[[#This Row],[Popyt]]*Tabela1[[#This Row],[Liczba Rowerów]],0)*E$734,0)</f>
        <v>264</v>
      </c>
      <c r="N307" s="7">
        <f>Tabela1[[#This Row],[Testowany przychód]]-Tabela1[[#This Row],[Koszt Serwisu]]</f>
        <v>264</v>
      </c>
      <c r="O307" s="4">
        <f>IF(P306 &lt;&gt; 0, O306 + 3, O306)</f>
        <v>25</v>
      </c>
      <c r="P307" s="4">
        <f>IF(AND(C307 &lt;&gt; C308,L306&gt;=2400),2400,0)</f>
        <v>0</v>
      </c>
      <c r="Q307" s="7">
        <f>IF(AND(WEEKDAY(Tabela1[[#This Row],[Dzień]])&lt;=6,WEEKDAY(Tabela1[[#This Row],[Dzień]])&gt;=2),ROUNDDOWN(Tabela1[[#This Row],[Popyt]]*Tabela1[[#This Row],[Nowa liczba rowerów]],0)*30,0)</f>
        <v>300</v>
      </c>
      <c r="R307" s="7">
        <f>IF(WEEKDAY(Tabela1[[#This Row],[Dzień]])=1,Tabela1[[#This Row],[Nowa liczba rowerów]]*15,0) + Tabela1[[#This Row],[Koszt kupionych rowerów]]</f>
        <v>0</v>
      </c>
      <c r="S307"/>
    </row>
    <row r="308" spans="1:19" x14ac:dyDescent="0.25">
      <c r="A308" s="1">
        <v>45233</v>
      </c>
      <c r="B308" s="1" t="s">
        <v>5</v>
      </c>
      <c r="C308" s="4" t="str">
        <f>VLOOKUP(MONTH(Tabela1[[#This Row],[Dzień]]),Tabela3[],2,TRUE)</f>
        <v>Listopad</v>
      </c>
      <c r="D308" s="4">
        <f>YEAR(Tabela1[[#This Row],[Dzień]])</f>
        <v>2023</v>
      </c>
      <c r="E308" s="2">
        <f>VLOOKUP(Tabela1[[#This Row],[Pora roku]],TabelaPopyt[],2,FALSE)</f>
        <v>0.4</v>
      </c>
      <c r="F308" s="3">
        <v>10</v>
      </c>
      <c r="G308" s="7">
        <f>IF(AND(WEEKDAY(Tabela1[[#This Row],[Dzień]])&lt;=6,WEEKDAY(Tabela1[[#This Row],[Dzień]])&gt;=2),ROUNDDOWN(Tabela1[[#This Row],[Popyt]]*Tabela1[[#This Row],[Liczba Rowerów]],0)*30,0)</f>
        <v>120</v>
      </c>
      <c r="H308" s="7">
        <f>IF(WEEKDAY(Tabela1[[#This Row],[Dzień]])=1,Tabela1[[#This Row],[Liczba Rowerów]]*15,0)</f>
        <v>0</v>
      </c>
      <c r="I308" s="7">
        <f>Tabela1[[#This Row],[Przychód]]-Tabela1[[#This Row],[Koszt Serwisu]]</f>
        <v>120</v>
      </c>
      <c r="J308" s="7">
        <f>J307+Tabela1[[#This Row],[Przychód]]</f>
        <v>35220</v>
      </c>
      <c r="K308" s="7">
        <f>K307+Tabela1[[#This Row],[Koszt Serwisu]]</f>
        <v>14600</v>
      </c>
      <c r="L308" s="7">
        <f>Tabela1[[#This Row],[Łączny przychód]]-Tabela1[[#This Row],[Łączny Koszt]]</f>
        <v>20620</v>
      </c>
      <c r="M308" s="7">
        <f>IF(AND(WEEKDAY(Tabela1[[#This Row],[Dzień]])&lt;=6,WEEKDAY(Tabela1[[#This Row],[Dzień]])&gt;=2),ROUNDDOWN(Tabela1[[#This Row],[Popyt]]*Tabela1[[#This Row],[Liczba Rowerów]],0)*E$734,0)</f>
        <v>264</v>
      </c>
      <c r="N308" s="7">
        <f>Tabela1[[#This Row],[Testowany przychód]]-Tabela1[[#This Row],[Koszt Serwisu]]</f>
        <v>264</v>
      </c>
      <c r="O308" s="4">
        <f>IF(P307 &lt;&gt; 0, O307 + 3, O307)</f>
        <v>25</v>
      </c>
      <c r="P308" s="4">
        <f>IF(AND(C308 &lt;&gt; C309,L307&gt;=2400),2400,0)</f>
        <v>0</v>
      </c>
      <c r="Q308" s="7">
        <f>IF(AND(WEEKDAY(Tabela1[[#This Row],[Dzień]])&lt;=6,WEEKDAY(Tabela1[[#This Row],[Dzień]])&gt;=2),ROUNDDOWN(Tabela1[[#This Row],[Popyt]]*Tabela1[[#This Row],[Nowa liczba rowerów]],0)*30,0)</f>
        <v>300</v>
      </c>
      <c r="R308" s="7">
        <f>IF(WEEKDAY(Tabela1[[#This Row],[Dzień]])=1,Tabela1[[#This Row],[Nowa liczba rowerów]]*15,0) + Tabela1[[#This Row],[Koszt kupionych rowerów]]</f>
        <v>0</v>
      </c>
      <c r="S308"/>
    </row>
    <row r="309" spans="1:19" x14ac:dyDescent="0.25">
      <c r="A309" s="1">
        <v>45234</v>
      </c>
      <c r="B309" s="1" t="s">
        <v>5</v>
      </c>
      <c r="C309" s="4" t="str">
        <f>VLOOKUP(MONTH(Tabela1[[#This Row],[Dzień]]),Tabela3[],2,TRUE)</f>
        <v>Listopad</v>
      </c>
      <c r="D309" s="4">
        <f>YEAR(Tabela1[[#This Row],[Dzień]])</f>
        <v>2023</v>
      </c>
      <c r="E309" s="2">
        <f>VLOOKUP(Tabela1[[#This Row],[Pora roku]],TabelaPopyt[],2,FALSE)</f>
        <v>0.4</v>
      </c>
      <c r="F309" s="3">
        <v>10</v>
      </c>
      <c r="G309" s="7">
        <f>IF(AND(WEEKDAY(Tabela1[[#This Row],[Dzień]])&lt;=6,WEEKDAY(Tabela1[[#This Row],[Dzień]])&gt;=2),ROUNDDOWN(Tabela1[[#This Row],[Popyt]]*Tabela1[[#This Row],[Liczba Rowerów]],0)*30,0)</f>
        <v>0</v>
      </c>
      <c r="H309" s="7">
        <f>IF(WEEKDAY(Tabela1[[#This Row],[Dzień]])=1,Tabela1[[#This Row],[Liczba Rowerów]]*15,0)</f>
        <v>0</v>
      </c>
      <c r="I309" s="7">
        <f>Tabela1[[#This Row],[Przychód]]-Tabela1[[#This Row],[Koszt Serwisu]]</f>
        <v>0</v>
      </c>
      <c r="J309" s="7">
        <f>J308+Tabela1[[#This Row],[Przychód]]</f>
        <v>35220</v>
      </c>
      <c r="K309" s="7">
        <f>K308+Tabela1[[#This Row],[Koszt Serwisu]]</f>
        <v>14600</v>
      </c>
      <c r="L309" s="7">
        <f>Tabela1[[#This Row],[Łączny przychód]]-Tabela1[[#This Row],[Łączny Koszt]]</f>
        <v>20620</v>
      </c>
      <c r="M309" s="7">
        <f>IF(AND(WEEKDAY(Tabela1[[#This Row],[Dzień]])&lt;=6,WEEKDAY(Tabela1[[#This Row],[Dzień]])&gt;=2),ROUNDDOWN(Tabela1[[#This Row],[Popyt]]*Tabela1[[#This Row],[Liczba Rowerów]],0)*E$734,0)</f>
        <v>0</v>
      </c>
      <c r="N309" s="7">
        <f>Tabela1[[#This Row],[Testowany przychód]]-Tabela1[[#This Row],[Koszt Serwisu]]</f>
        <v>0</v>
      </c>
      <c r="O309" s="4">
        <f>IF(P308 &lt;&gt; 0, O308 + 3, O308)</f>
        <v>25</v>
      </c>
      <c r="P309" s="4">
        <f>IF(AND(C309 &lt;&gt; C310,L308&gt;=2400),2400,0)</f>
        <v>0</v>
      </c>
      <c r="Q309" s="7">
        <f>IF(AND(WEEKDAY(Tabela1[[#This Row],[Dzień]])&lt;=6,WEEKDAY(Tabela1[[#This Row],[Dzień]])&gt;=2),ROUNDDOWN(Tabela1[[#This Row],[Popyt]]*Tabela1[[#This Row],[Nowa liczba rowerów]],0)*30,0)</f>
        <v>0</v>
      </c>
      <c r="R309" s="7">
        <f>IF(WEEKDAY(Tabela1[[#This Row],[Dzień]])=1,Tabela1[[#This Row],[Nowa liczba rowerów]]*15,0) + Tabela1[[#This Row],[Koszt kupionych rowerów]]</f>
        <v>0</v>
      </c>
      <c r="S309"/>
    </row>
    <row r="310" spans="1:19" x14ac:dyDescent="0.25">
      <c r="A310" s="1">
        <v>45235</v>
      </c>
      <c r="B310" s="1" t="s">
        <v>5</v>
      </c>
      <c r="C310" s="4" t="str">
        <f>VLOOKUP(MONTH(Tabela1[[#This Row],[Dzień]]),Tabela3[],2,TRUE)</f>
        <v>Listopad</v>
      </c>
      <c r="D310" s="4">
        <f>YEAR(Tabela1[[#This Row],[Dzień]])</f>
        <v>2023</v>
      </c>
      <c r="E310" s="2">
        <f>VLOOKUP(Tabela1[[#This Row],[Pora roku]],TabelaPopyt[],2,FALSE)</f>
        <v>0.4</v>
      </c>
      <c r="F310" s="3">
        <v>10</v>
      </c>
      <c r="G310" s="7">
        <f>IF(AND(WEEKDAY(Tabela1[[#This Row],[Dzień]])&lt;=6,WEEKDAY(Tabela1[[#This Row],[Dzień]])&gt;=2),ROUNDDOWN(Tabela1[[#This Row],[Popyt]]*Tabela1[[#This Row],[Liczba Rowerów]],0)*30,0)</f>
        <v>0</v>
      </c>
      <c r="H310" s="7">
        <f>IF(WEEKDAY(Tabela1[[#This Row],[Dzień]])=1,Tabela1[[#This Row],[Liczba Rowerów]]*15,0)</f>
        <v>150</v>
      </c>
      <c r="I310" s="7">
        <f>Tabela1[[#This Row],[Przychód]]-Tabela1[[#This Row],[Koszt Serwisu]]</f>
        <v>-150</v>
      </c>
      <c r="J310" s="7">
        <f>J309+Tabela1[[#This Row],[Przychód]]</f>
        <v>35220</v>
      </c>
      <c r="K310" s="7">
        <f>K309+Tabela1[[#This Row],[Koszt Serwisu]]</f>
        <v>14750</v>
      </c>
      <c r="L310" s="7">
        <f>Tabela1[[#This Row],[Łączny przychód]]-Tabela1[[#This Row],[Łączny Koszt]]</f>
        <v>20470</v>
      </c>
      <c r="M310" s="7">
        <f>IF(AND(WEEKDAY(Tabela1[[#This Row],[Dzień]])&lt;=6,WEEKDAY(Tabela1[[#This Row],[Dzień]])&gt;=2),ROUNDDOWN(Tabela1[[#This Row],[Popyt]]*Tabela1[[#This Row],[Liczba Rowerów]],0)*E$734,0)</f>
        <v>0</v>
      </c>
      <c r="N310" s="7">
        <f>Tabela1[[#This Row],[Testowany przychód]]-Tabela1[[#This Row],[Koszt Serwisu]]</f>
        <v>-150</v>
      </c>
      <c r="O310" s="4">
        <f>IF(P309 &lt;&gt; 0, O309 + 3, O309)</f>
        <v>25</v>
      </c>
      <c r="P310" s="4">
        <f>IF(AND(C310 &lt;&gt; C311,L309&gt;=2400),2400,0)</f>
        <v>0</v>
      </c>
      <c r="Q310" s="7">
        <f>IF(AND(WEEKDAY(Tabela1[[#This Row],[Dzień]])&lt;=6,WEEKDAY(Tabela1[[#This Row],[Dzień]])&gt;=2),ROUNDDOWN(Tabela1[[#This Row],[Popyt]]*Tabela1[[#This Row],[Nowa liczba rowerów]],0)*30,0)</f>
        <v>0</v>
      </c>
      <c r="R310" s="7">
        <f>IF(WEEKDAY(Tabela1[[#This Row],[Dzień]])=1,Tabela1[[#This Row],[Nowa liczba rowerów]]*15,0) + Tabela1[[#This Row],[Koszt kupionych rowerów]]</f>
        <v>375</v>
      </c>
      <c r="S310"/>
    </row>
    <row r="311" spans="1:19" x14ac:dyDescent="0.25">
      <c r="A311" s="1">
        <v>45236</v>
      </c>
      <c r="B311" s="1" t="s">
        <v>5</v>
      </c>
      <c r="C311" s="4" t="str">
        <f>VLOOKUP(MONTH(Tabela1[[#This Row],[Dzień]]),Tabela3[],2,TRUE)</f>
        <v>Listopad</v>
      </c>
      <c r="D311" s="4">
        <f>YEAR(Tabela1[[#This Row],[Dzień]])</f>
        <v>2023</v>
      </c>
      <c r="E311" s="2">
        <f>VLOOKUP(Tabela1[[#This Row],[Pora roku]],TabelaPopyt[],2,FALSE)</f>
        <v>0.4</v>
      </c>
      <c r="F311" s="3">
        <v>10</v>
      </c>
      <c r="G311" s="7">
        <f>IF(AND(WEEKDAY(Tabela1[[#This Row],[Dzień]])&lt;=6,WEEKDAY(Tabela1[[#This Row],[Dzień]])&gt;=2),ROUNDDOWN(Tabela1[[#This Row],[Popyt]]*Tabela1[[#This Row],[Liczba Rowerów]],0)*30,0)</f>
        <v>120</v>
      </c>
      <c r="H311" s="7">
        <f>IF(WEEKDAY(Tabela1[[#This Row],[Dzień]])=1,Tabela1[[#This Row],[Liczba Rowerów]]*15,0)</f>
        <v>0</v>
      </c>
      <c r="I311" s="7">
        <f>Tabela1[[#This Row],[Przychód]]-Tabela1[[#This Row],[Koszt Serwisu]]</f>
        <v>120</v>
      </c>
      <c r="J311" s="7">
        <f>J310+Tabela1[[#This Row],[Przychód]]</f>
        <v>35340</v>
      </c>
      <c r="K311" s="7">
        <f>K310+Tabela1[[#This Row],[Koszt Serwisu]]</f>
        <v>14750</v>
      </c>
      <c r="L311" s="7">
        <f>Tabela1[[#This Row],[Łączny przychód]]-Tabela1[[#This Row],[Łączny Koszt]]</f>
        <v>20590</v>
      </c>
      <c r="M311" s="7">
        <f>IF(AND(WEEKDAY(Tabela1[[#This Row],[Dzień]])&lt;=6,WEEKDAY(Tabela1[[#This Row],[Dzień]])&gt;=2),ROUNDDOWN(Tabela1[[#This Row],[Popyt]]*Tabela1[[#This Row],[Liczba Rowerów]],0)*E$734,0)</f>
        <v>264</v>
      </c>
      <c r="N311" s="7">
        <f>Tabela1[[#This Row],[Testowany przychód]]-Tabela1[[#This Row],[Koszt Serwisu]]</f>
        <v>264</v>
      </c>
      <c r="O311" s="4">
        <f>IF(P310 &lt;&gt; 0, O310 + 3, O310)</f>
        <v>25</v>
      </c>
      <c r="P311" s="4">
        <f>IF(AND(C311 &lt;&gt; C312,L310&gt;=2400),2400,0)</f>
        <v>0</v>
      </c>
      <c r="Q311" s="7">
        <f>IF(AND(WEEKDAY(Tabela1[[#This Row],[Dzień]])&lt;=6,WEEKDAY(Tabela1[[#This Row],[Dzień]])&gt;=2),ROUNDDOWN(Tabela1[[#This Row],[Popyt]]*Tabela1[[#This Row],[Nowa liczba rowerów]],0)*30,0)</f>
        <v>300</v>
      </c>
      <c r="R311" s="7">
        <f>IF(WEEKDAY(Tabela1[[#This Row],[Dzień]])=1,Tabela1[[#This Row],[Nowa liczba rowerów]]*15,0) + Tabela1[[#This Row],[Koszt kupionych rowerów]]</f>
        <v>0</v>
      </c>
      <c r="S311"/>
    </row>
    <row r="312" spans="1:19" x14ac:dyDescent="0.25">
      <c r="A312" s="1">
        <v>45237</v>
      </c>
      <c r="B312" s="1" t="s">
        <v>5</v>
      </c>
      <c r="C312" s="4" t="str">
        <f>VLOOKUP(MONTH(Tabela1[[#This Row],[Dzień]]),Tabela3[],2,TRUE)</f>
        <v>Listopad</v>
      </c>
      <c r="D312" s="4">
        <f>YEAR(Tabela1[[#This Row],[Dzień]])</f>
        <v>2023</v>
      </c>
      <c r="E312" s="2">
        <f>VLOOKUP(Tabela1[[#This Row],[Pora roku]],TabelaPopyt[],2,FALSE)</f>
        <v>0.4</v>
      </c>
      <c r="F312" s="3">
        <v>10</v>
      </c>
      <c r="G312" s="7">
        <f>IF(AND(WEEKDAY(Tabela1[[#This Row],[Dzień]])&lt;=6,WEEKDAY(Tabela1[[#This Row],[Dzień]])&gt;=2),ROUNDDOWN(Tabela1[[#This Row],[Popyt]]*Tabela1[[#This Row],[Liczba Rowerów]],0)*30,0)</f>
        <v>120</v>
      </c>
      <c r="H312" s="7">
        <f>IF(WEEKDAY(Tabela1[[#This Row],[Dzień]])=1,Tabela1[[#This Row],[Liczba Rowerów]]*15,0)</f>
        <v>0</v>
      </c>
      <c r="I312" s="7">
        <f>Tabela1[[#This Row],[Przychód]]-Tabela1[[#This Row],[Koszt Serwisu]]</f>
        <v>120</v>
      </c>
      <c r="J312" s="7">
        <f>J311+Tabela1[[#This Row],[Przychód]]</f>
        <v>35460</v>
      </c>
      <c r="K312" s="7">
        <f>K311+Tabela1[[#This Row],[Koszt Serwisu]]</f>
        <v>14750</v>
      </c>
      <c r="L312" s="7">
        <f>Tabela1[[#This Row],[Łączny przychód]]-Tabela1[[#This Row],[Łączny Koszt]]</f>
        <v>20710</v>
      </c>
      <c r="M312" s="7">
        <f>IF(AND(WEEKDAY(Tabela1[[#This Row],[Dzień]])&lt;=6,WEEKDAY(Tabela1[[#This Row],[Dzień]])&gt;=2),ROUNDDOWN(Tabela1[[#This Row],[Popyt]]*Tabela1[[#This Row],[Liczba Rowerów]],0)*E$734,0)</f>
        <v>264</v>
      </c>
      <c r="N312" s="7">
        <f>Tabela1[[#This Row],[Testowany przychód]]-Tabela1[[#This Row],[Koszt Serwisu]]</f>
        <v>264</v>
      </c>
      <c r="O312" s="4">
        <f>IF(P311 &lt;&gt; 0, O311 + 3, O311)</f>
        <v>25</v>
      </c>
      <c r="P312" s="4">
        <f>IF(AND(C312 &lt;&gt; C313,L311&gt;=2400),2400,0)</f>
        <v>0</v>
      </c>
      <c r="Q312" s="7">
        <f>IF(AND(WEEKDAY(Tabela1[[#This Row],[Dzień]])&lt;=6,WEEKDAY(Tabela1[[#This Row],[Dzień]])&gt;=2),ROUNDDOWN(Tabela1[[#This Row],[Popyt]]*Tabela1[[#This Row],[Nowa liczba rowerów]],0)*30,0)</f>
        <v>300</v>
      </c>
      <c r="R312" s="7">
        <f>IF(WEEKDAY(Tabela1[[#This Row],[Dzień]])=1,Tabela1[[#This Row],[Nowa liczba rowerów]]*15,0) + Tabela1[[#This Row],[Koszt kupionych rowerów]]</f>
        <v>0</v>
      </c>
      <c r="S312"/>
    </row>
    <row r="313" spans="1:19" x14ac:dyDescent="0.25">
      <c r="A313" s="1">
        <v>45238</v>
      </c>
      <c r="B313" s="1" t="s">
        <v>5</v>
      </c>
      <c r="C313" s="4" t="str">
        <f>VLOOKUP(MONTH(Tabela1[[#This Row],[Dzień]]),Tabela3[],2,TRUE)</f>
        <v>Listopad</v>
      </c>
      <c r="D313" s="4">
        <f>YEAR(Tabela1[[#This Row],[Dzień]])</f>
        <v>2023</v>
      </c>
      <c r="E313" s="2">
        <f>VLOOKUP(Tabela1[[#This Row],[Pora roku]],TabelaPopyt[],2,FALSE)</f>
        <v>0.4</v>
      </c>
      <c r="F313" s="3">
        <v>10</v>
      </c>
      <c r="G313" s="7">
        <f>IF(AND(WEEKDAY(Tabela1[[#This Row],[Dzień]])&lt;=6,WEEKDAY(Tabela1[[#This Row],[Dzień]])&gt;=2),ROUNDDOWN(Tabela1[[#This Row],[Popyt]]*Tabela1[[#This Row],[Liczba Rowerów]],0)*30,0)</f>
        <v>120</v>
      </c>
      <c r="H313" s="7">
        <f>IF(WEEKDAY(Tabela1[[#This Row],[Dzień]])=1,Tabela1[[#This Row],[Liczba Rowerów]]*15,0)</f>
        <v>0</v>
      </c>
      <c r="I313" s="7">
        <f>Tabela1[[#This Row],[Przychód]]-Tabela1[[#This Row],[Koszt Serwisu]]</f>
        <v>120</v>
      </c>
      <c r="J313" s="7">
        <f>J312+Tabela1[[#This Row],[Przychód]]</f>
        <v>35580</v>
      </c>
      <c r="K313" s="7">
        <f>K312+Tabela1[[#This Row],[Koszt Serwisu]]</f>
        <v>14750</v>
      </c>
      <c r="L313" s="7">
        <f>Tabela1[[#This Row],[Łączny przychód]]-Tabela1[[#This Row],[Łączny Koszt]]</f>
        <v>20830</v>
      </c>
      <c r="M313" s="7">
        <f>IF(AND(WEEKDAY(Tabela1[[#This Row],[Dzień]])&lt;=6,WEEKDAY(Tabela1[[#This Row],[Dzień]])&gt;=2),ROUNDDOWN(Tabela1[[#This Row],[Popyt]]*Tabela1[[#This Row],[Liczba Rowerów]],0)*E$734,0)</f>
        <v>264</v>
      </c>
      <c r="N313" s="7">
        <f>Tabela1[[#This Row],[Testowany przychód]]-Tabela1[[#This Row],[Koszt Serwisu]]</f>
        <v>264</v>
      </c>
      <c r="O313" s="4">
        <f>IF(P312 &lt;&gt; 0, O312 + 3, O312)</f>
        <v>25</v>
      </c>
      <c r="P313" s="4">
        <f>IF(AND(C313 &lt;&gt; C314,L312&gt;=2400),2400,0)</f>
        <v>0</v>
      </c>
      <c r="Q313" s="7">
        <f>IF(AND(WEEKDAY(Tabela1[[#This Row],[Dzień]])&lt;=6,WEEKDAY(Tabela1[[#This Row],[Dzień]])&gt;=2),ROUNDDOWN(Tabela1[[#This Row],[Popyt]]*Tabela1[[#This Row],[Nowa liczba rowerów]],0)*30,0)</f>
        <v>300</v>
      </c>
      <c r="R313" s="7">
        <f>IF(WEEKDAY(Tabela1[[#This Row],[Dzień]])=1,Tabela1[[#This Row],[Nowa liczba rowerów]]*15,0) + Tabela1[[#This Row],[Koszt kupionych rowerów]]</f>
        <v>0</v>
      </c>
      <c r="S313"/>
    </row>
    <row r="314" spans="1:19" x14ac:dyDescent="0.25">
      <c r="A314" s="1">
        <v>45239</v>
      </c>
      <c r="B314" s="1" t="s">
        <v>5</v>
      </c>
      <c r="C314" s="4" t="str">
        <f>VLOOKUP(MONTH(Tabela1[[#This Row],[Dzień]]),Tabela3[],2,TRUE)</f>
        <v>Listopad</v>
      </c>
      <c r="D314" s="4">
        <f>YEAR(Tabela1[[#This Row],[Dzień]])</f>
        <v>2023</v>
      </c>
      <c r="E314" s="2">
        <f>VLOOKUP(Tabela1[[#This Row],[Pora roku]],TabelaPopyt[],2,FALSE)</f>
        <v>0.4</v>
      </c>
      <c r="F314" s="3">
        <v>10</v>
      </c>
      <c r="G314" s="7">
        <f>IF(AND(WEEKDAY(Tabela1[[#This Row],[Dzień]])&lt;=6,WEEKDAY(Tabela1[[#This Row],[Dzień]])&gt;=2),ROUNDDOWN(Tabela1[[#This Row],[Popyt]]*Tabela1[[#This Row],[Liczba Rowerów]],0)*30,0)</f>
        <v>120</v>
      </c>
      <c r="H314" s="7">
        <f>IF(WEEKDAY(Tabela1[[#This Row],[Dzień]])=1,Tabela1[[#This Row],[Liczba Rowerów]]*15,0)</f>
        <v>0</v>
      </c>
      <c r="I314" s="7">
        <f>Tabela1[[#This Row],[Przychód]]-Tabela1[[#This Row],[Koszt Serwisu]]</f>
        <v>120</v>
      </c>
      <c r="J314" s="7">
        <f>J313+Tabela1[[#This Row],[Przychód]]</f>
        <v>35700</v>
      </c>
      <c r="K314" s="7">
        <f>K313+Tabela1[[#This Row],[Koszt Serwisu]]</f>
        <v>14750</v>
      </c>
      <c r="L314" s="7">
        <f>Tabela1[[#This Row],[Łączny przychód]]-Tabela1[[#This Row],[Łączny Koszt]]</f>
        <v>20950</v>
      </c>
      <c r="M314" s="7">
        <f>IF(AND(WEEKDAY(Tabela1[[#This Row],[Dzień]])&lt;=6,WEEKDAY(Tabela1[[#This Row],[Dzień]])&gt;=2),ROUNDDOWN(Tabela1[[#This Row],[Popyt]]*Tabela1[[#This Row],[Liczba Rowerów]],0)*E$734,0)</f>
        <v>264</v>
      </c>
      <c r="N314" s="7">
        <f>Tabela1[[#This Row],[Testowany przychód]]-Tabela1[[#This Row],[Koszt Serwisu]]</f>
        <v>264</v>
      </c>
      <c r="O314" s="4">
        <f>IF(P313 &lt;&gt; 0, O313 + 3, O313)</f>
        <v>25</v>
      </c>
      <c r="P314" s="4">
        <f>IF(AND(C314 &lt;&gt; C315,L313&gt;=2400),2400,0)</f>
        <v>0</v>
      </c>
      <c r="Q314" s="7">
        <f>IF(AND(WEEKDAY(Tabela1[[#This Row],[Dzień]])&lt;=6,WEEKDAY(Tabela1[[#This Row],[Dzień]])&gt;=2),ROUNDDOWN(Tabela1[[#This Row],[Popyt]]*Tabela1[[#This Row],[Nowa liczba rowerów]],0)*30,0)</f>
        <v>300</v>
      </c>
      <c r="R314" s="7">
        <f>IF(WEEKDAY(Tabela1[[#This Row],[Dzień]])=1,Tabela1[[#This Row],[Nowa liczba rowerów]]*15,0) + Tabela1[[#This Row],[Koszt kupionych rowerów]]</f>
        <v>0</v>
      </c>
      <c r="S314"/>
    </row>
    <row r="315" spans="1:19" x14ac:dyDescent="0.25">
      <c r="A315" s="1">
        <v>45240</v>
      </c>
      <c r="B315" s="1" t="s">
        <v>5</v>
      </c>
      <c r="C315" s="4" t="str">
        <f>VLOOKUP(MONTH(Tabela1[[#This Row],[Dzień]]),Tabela3[],2,TRUE)</f>
        <v>Listopad</v>
      </c>
      <c r="D315" s="4">
        <f>YEAR(Tabela1[[#This Row],[Dzień]])</f>
        <v>2023</v>
      </c>
      <c r="E315" s="2">
        <f>VLOOKUP(Tabela1[[#This Row],[Pora roku]],TabelaPopyt[],2,FALSE)</f>
        <v>0.4</v>
      </c>
      <c r="F315" s="3">
        <v>10</v>
      </c>
      <c r="G315" s="7">
        <f>IF(AND(WEEKDAY(Tabela1[[#This Row],[Dzień]])&lt;=6,WEEKDAY(Tabela1[[#This Row],[Dzień]])&gt;=2),ROUNDDOWN(Tabela1[[#This Row],[Popyt]]*Tabela1[[#This Row],[Liczba Rowerów]],0)*30,0)</f>
        <v>120</v>
      </c>
      <c r="H315" s="7">
        <f>IF(WEEKDAY(Tabela1[[#This Row],[Dzień]])=1,Tabela1[[#This Row],[Liczba Rowerów]]*15,0)</f>
        <v>0</v>
      </c>
      <c r="I315" s="7">
        <f>Tabela1[[#This Row],[Przychód]]-Tabela1[[#This Row],[Koszt Serwisu]]</f>
        <v>120</v>
      </c>
      <c r="J315" s="7">
        <f>J314+Tabela1[[#This Row],[Przychód]]</f>
        <v>35820</v>
      </c>
      <c r="K315" s="7">
        <f>K314+Tabela1[[#This Row],[Koszt Serwisu]]</f>
        <v>14750</v>
      </c>
      <c r="L315" s="7">
        <f>Tabela1[[#This Row],[Łączny przychód]]-Tabela1[[#This Row],[Łączny Koszt]]</f>
        <v>21070</v>
      </c>
      <c r="M315" s="7">
        <f>IF(AND(WEEKDAY(Tabela1[[#This Row],[Dzień]])&lt;=6,WEEKDAY(Tabela1[[#This Row],[Dzień]])&gt;=2),ROUNDDOWN(Tabela1[[#This Row],[Popyt]]*Tabela1[[#This Row],[Liczba Rowerów]],0)*E$734,0)</f>
        <v>264</v>
      </c>
      <c r="N315" s="7">
        <f>Tabela1[[#This Row],[Testowany przychód]]-Tabela1[[#This Row],[Koszt Serwisu]]</f>
        <v>264</v>
      </c>
      <c r="O315" s="4">
        <f>IF(P314 &lt;&gt; 0, O314 + 3, O314)</f>
        <v>25</v>
      </c>
      <c r="P315" s="4">
        <f>IF(AND(C315 &lt;&gt; C316,L314&gt;=2400),2400,0)</f>
        <v>0</v>
      </c>
      <c r="Q315" s="7">
        <f>IF(AND(WEEKDAY(Tabela1[[#This Row],[Dzień]])&lt;=6,WEEKDAY(Tabela1[[#This Row],[Dzień]])&gt;=2),ROUNDDOWN(Tabela1[[#This Row],[Popyt]]*Tabela1[[#This Row],[Nowa liczba rowerów]],0)*30,0)</f>
        <v>300</v>
      </c>
      <c r="R315" s="7">
        <f>IF(WEEKDAY(Tabela1[[#This Row],[Dzień]])=1,Tabela1[[#This Row],[Nowa liczba rowerów]]*15,0) + Tabela1[[#This Row],[Koszt kupionych rowerów]]</f>
        <v>0</v>
      </c>
      <c r="S315"/>
    </row>
    <row r="316" spans="1:19" x14ac:dyDescent="0.25">
      <c r="A316" s="1">
        <v>45241</v>
      </c>
      <c r="B316" s="1" t="s">
        <v>5</v>
      </c>
      <c r="C316" s="4" t="str">
        <f>VLOOKUP(MONTH(Tabela1[[#This Row],[Dzień]]),Tabela3[],2,TRUE)</f>
        <v>Listopad</v>
      </c>
      <c r="D316" s="4">
        <f>YEAR(Tabela1[[#This Row],[Dzień]])</f>
        <v>2023</v>
      </c>
      <c r="E316" s="2">
        <f>VLOOKUP(Tabela1[[#This Row],[Pora roku]],TabelaPopyt[],2,FALSE)</f>
        <v>0.4</v>
      </c>
      <c r="F316" s="3">
        <v>10</v>
      </c>
      <c r="G316" s="7">
        <f>IF(AND(WEEKDAY(Tabela1[[#This Row],[Dzień]])&lt;=6,WEEKDAY(Tabela1[[#This Row],[Dzień]])&gt;=2),ROUNDDOWN(Tabela1[[#This Row],[Popyt]]*Tabela1[[#This Row],[Liczba Rowerów]],0)*30,0)</f>
        <v>0</v>
      </c>
      <c r="H316" s="7">
        <f>IF(WEEKDAY(Tabela1[[#This Row],[Dzień]])=1,Tabela1[[#This Row],[Liczba Rowerów]]*15,0)</f>
        <v>0</v>
      </c>
      <c r="I316" s="7">
        <f>Tabela1[[#This Row],[Przychód]]-Tabela1[[#This Row],[Koszt Serwisu]]</f>
        <v>0</v>
      </c>
      <c r="J316" s="7">
        <f>J315+Tabela1[[#This Row],[Przychód]]</f>
        <v>35820</v>
      </c>
      <c r="K316" s="7">
        <f>K315+Tabela1[[#This Row],[Koszt Serwisu]]</f>
        <v>14750</v>
      </c>
      <c r="L316" s="7">
        <f>Tabela1[[#This Row],[Łączny przychód]]-Tabela1[[#This Row],[Łączny Koszt]]</f>
        <v>21070</v>
      </c>
      <c r="M316" s="7">
        <f>IF(AND(WEEKDAY(Tabela1[[#This Row],[Dzień]])&lt;=6,WEEKDAY(Tabela1[[#This Row],[Dzień]])&gt;=2),ROUNDDOWN(Tabela1[[#This Row],[Popyt]]*Tabela1[[#This Row],[Liczba Rowerów]],0)*E$734,0)</f>
        <v>0</v>
      </c>
      <c r="N316" s="7">
        <f>Tabela1[[#This Row],[Testowany przychód]]-Tabela1[[#This Row],[Koszt Serwisu]]</f>
        <v>0</v>
      </c>
      <c r="O316" s="4">
        <f>IF(P315 &lt;&gt; 0, O315 + 3, O315)</f>
        <v>25</v>
      </c>
      <c r="P316" s="4">
        <f>IF(AND(C316 &lt;&gt; C317,L315&gt;=2400),2400,0)</f>
        <v>0</v>
      </c>
      <c r="Q316" s="7">
        <f>IF(AND(WEEKDAY(Tabela1[[#This Row],[Dzień]])&lt;=6,WEEKDAY(Tabela1[[#This Row],[Dzień]])&gt;=2),ROUNDDOWN(Tabela1[[#This Row],[Popyt]]*Tabela1[[#This Row],[Nowa liczba rowerów]],0)*30,0)</f>
        <v>0</v>
      </c>
      <c r="R316" s="7">
        <f>IF(WEEKDAY(Tabela1[[#This Row],[Dzień]])=1,Tabela1[[#This Row],[Nowa liczba rowerów]]*15,0) + Tabela1[[#This Row],[Koszt kupionych rowerów]]</f>
        <v>0</v>
      </c>
      <c r="S316"/>
    </row>
    <row r="317" spans="1:19" x14ac:dyDescent="0.25">
      <c r="A317" s="1">
        <v>45242</v>
      </c>
      <c r="B317" s="1" t="s">
        <v>5</v>
      </c>
      <c r="C317" s="4" t="str">
        <f>VLOOKUP(MONTH(Tabela1[[#This Row],[Dzień]]),Tabela3[],2,TRUE)</f>
        <v>Listopad</v>
      </c>
      <c r="D317" s="4">
        <f>YEAR(Tabela1[[#This Row],[Dzień]])</f>
        <v>2023</v>
      </c>
      <c r="E317" s="2">
        <f>VLOOKUP(Tabela1[[#This Row],[Pora roku]],TabelaPopyt[],2,FALSE)</f>
        <v>0.4</v>
      </c>
      <c r="F317" s="3">
        <v>10</v>
      </c>
      <c r="G317" s="7">
        <f>IF(AND(WEEKDAY(Tabela1[[#This Row],[Dzień]])&lt;=6,WEEKDAY(Tabela1[[#This Row],[Dzień]])&gt;=2),ROUNDDOWN(Tabela1[[#This Row],[Popyt]]*Tabela1[[#This Row],[Liczba Rowerów]],0)*30,0)</f>
        <v>0</v>
      </c>
      <c r="H317" s="7">
        <f>IF(WEEKDAY(Tabela1[[#This Row],[Dzień]])=1,Tabela1[[#This Row],[Liczba Rowerów]]*15,0)</f>
        <v>150</v>
      </c>
      <c r="I317" s="7">
        <f>Tabela1[[#This Row],[Przychód]]-Tabela1[[#This Row],[Koszt Serwisu]]</f>
        <v>-150</v>
      </c>
      <c r="J317" s="7">
        <f>J316+Tabela1[[#This Row],[Przychód]]</f>
        <v>35820</v>
      </c>
      <c r="K317" s="7">
        <f>K316+Tabela1[[#This Row],[Koszt Serwisu]]</f>
        <v>14900</v>
      </c>
      <c r="L317" s="7">
        <f>Tabela1[[#This Row],[Łączny przychód]]-Tabela1[[#This Row],[Łączny Koszt]]</f>
        <v>20920</v>
      </c>
      <c r="M317" s="7">
        <f>IF(AND(WEEKDAY(Tabela1[[#This Row],[Dzień]])&lt;=6,WEEKDAY(Tabela1[[#This Row],[Dzień]])&gt;=2),ROUNDDOWN(Tabela1[[#This Row],[Popyt]]*Tabela1[[#This Row],[Liczba Rowerów]],0)*E$734,0)</f>
        <v>0</v>
      </c>
      <c r="N317" s="7">
        <f>Tabela1[[#This Row],[Testowany przychód]]-Tabela1[[#This Row],[Koszt Serwisu]]</f>
        <v>-150</v>
      </c>
      <c r="O317" s="4">
        <f>IF(P316 &lt;&gt; 0, O316 + 3, O316)</f>
        <v>25</v>
      </c>
      <c r="P317" s="4">
        <f>IF(AND(C317 &lt;&gt; C318,L316&gt;=2400),2400,0)</f>
        <v>0</v>
      </c>
      <c r="Q317" s="7">
        <f>IF(AND(WEEKDAY(Tabela1[[#This Row],[Dzień]])&lt;=6,WEEKDAY(Tabela1[[#This Row],[Dzień]])&gt;=2),ROUNDDOWN(Tabela1[[#This Row],[Popyt]]*Tabela1[[#This Row],[Nowa liczba rowerów]],0)*30,0)</f>
        <v>0</v>
      </c>
      <c r="R317" s="7">
        <f>IF(WEEKDAY(Tabela1[[#This Row],[Dzień]])=1,Tabela1[[#This Row],[Nowa liczba rowerów]]*15,0) + Tabela1[[#This Row],[Koszt kupionych rowerów]]</f>
        <v>375</v>
      </c>
      <c r="S317"/>
    </row>
    <row r="318" spans="1:19" x14ac:dyDescent="0.25">
      <c r="A318" s="1">
        <v>45243</v>
      </c>
      <c r="B318" s="1" t="s">
        <v>5</v>
      </c>
      <c r="C318" s="4" t="str">
        <f>VLOOKUP(MONTH(Tabela1[[#This Row],[Dzień]]),Tabela3[],2,TRUE)</f>
        <v>Listopad</v>
      </c>
      <c r="D318" s="4">
        <f>YEAR(Tabela1[[#This Row],[Dzień]])</f>
        <v>2023</v>
      </c>
      <c r="E318" s="2">
        <f>VLOOKUP(Tabela1[[#This Row],[Pora roku]],TabelaPopyt[],2,FALSE)</f>
        <v>0.4</v>
      </c>
      <c r="F318" s="3">
        <v>10</v>
      </c>
      <c r="G318" s="7">
        <f>IF(AND(WEEKDAY(Tabela1[[#This Row],[Dzień]])&lt;=6,WEEKDAY(Tabela1[[#This Row],[Dzień]])&gt;=2),ROUNDDOWN(Tabela1[[#This Row],[Popyt]]*Tabela1[[#This Row],[Liczba Rowerów]],0)*30,0)</f>
        <v>120</v>
      </c>
      <c r="H318" s="7">
        <f>IF(WEEKDAY(Tabela1[[#This Row],[Dzień]])=1,Tabela1[[#This Row],[Liczba Rowerów]]*15,0)</f>
        <v>0</v>
      </c>
      <c r="I318" s="7">
        <f>Tabela1[[#This Row],[Przychód]]-Tabela1[[#This Row],[Koszt Serwisu]]</f>
        <v>120</v>
      </c>
      <c r="J318" s="7">
        <f>J317+Tabela1[[#This Row],[Przychód]]</f>
        <v>35940</v>
      </c>
      <c r="K318" s="7">
        <f>K317+Tabela1[[#This Row],[Koszt Serwisu]]</f>
        <v>14900</v>
      </c>
      <c r="L318" s="7">
        <f>Tabela1[[#This Row],[Łączny przychód]]-Tabela1[[#This Row],[Łączny Koszt]]</f>
        <v>21040</v>
      </c>
      <c r="M318" s="7">
        <f>IF(AND(WEEKDAY(Tabela1[[#This Row],[Dzień]])&lt;=6,WEEKDAY(Tabela1[[#This Row],[Dzień]])&gt;=2),ROUNDDOWN(Tabela1[[#This Row],[Popyt]]*Tabela1[[#This Row],[Liczba Rowerów]],0)*E$734,0)</f>
        <v>264</v>
      </c>
      <c r="N318" s="7">
        <f>Tabela1[[#This Row],[Testowany przychód]]-Tabela1[[#This Row],[Koszt Serwisu]]</f>
        <v>264</v>
      </c>
      <c r="O318" s="4">
        <f>IF(P317 &lt;&gt; 0, O317 + 3, O317)</f>
        <v>25</v>
      </c>
      <c r="P318" s="4">
        <f>IF(AND(C318 &lt;&gt; C319,L317&gt;=2400),2400,0)</f>
        <v>0</v>
      </c>
      <c r="Q318" s="7">
        <f>IF(AND(WEEKDAY(Tabela1[[#This Row],[Dzień]])&lt;=6,WEEKDAY(Tabela1[[#This Row],[Dzień]])&gt;=2),ROUNDDOWN(Tabela1[[#This Row],[Popyt]]*Tabela1[[#This Row],[Nowa liczba rowerów]],0)*30,0)</f>
        <v>300</v>
      </c>
      <c r="R318" s="7">
        <f>IF(WEEKDAY(Tabela1[[#This Row],[Dzień]])=1,Tabela1[[#This Row],[Nowa liczba rowerów]]*15,0) + Tabela1[[#This Row],[Koszt kupionych rowerów]]</f>
        <v>0</v>
      </c>
      <c r="S318"/>
    </row>
    <row r="319" spans="1:19" x14ac:dyDescent="0.25">
      <c r="A319" s="1">
        <v>45244</v>
      </c>
      <c r="B319" s="1" t="s">
        <v>5</v>
      </c>
      <c r="C319" s="4" t="str">
        <f>VLOOKUP(MONTH(Tabela1[[#This Row],[Dzień]]),Tabela3[],2,TRUE)</f>
        <v>Listopad</v>
      </c>
      <c r="D319" s="4">
        <f>YEAR(Tabela1[[#This Row],[Dzień]])</f>
        <v>2023</v>
      </c>
      <c r="E319" s="2">
        <f>VLOOKUP(Tabela1[[#This Row],[Pora roku]],TabelaPopyt[],2,FALSE)</f>
        <v>0.4</v>
      </c>
      <c r="F319" s="3">
        <v>10</v>
      </c>
      <c r="G319" s="7">
        <f>IF(AND(WEEKDAY(Tabela1[[#This Row],[Dzień]])&lt;=6,WEEKDAY(Tabela1[[#This Row],[Dzień]])&gt;=2),ROUNDDOWN(Tabela1[[#This Row],[Popyt]]*Tabela1[[#This Row],[Liczba Rowerów]],0)*30,0)</f>
        <v>120</v>
      </c>
      <c r="H319" s="7">
        <f>IF(WEEKDAY(Tabela1[[#This Row],[Dzień]])=1,Tabela1[[#This Row],[Liczba Rowerów]]*15,0)</f>
        <v>0</v>
      </c>
      <c r="I319" s="7">
        <f>Tabela1[[#This Row],[Przychód]]-Tabela1[[#This Row],[Koszt Serwisu]]</f>
        <v>120</v>
      </c>
      <c r="J319" s="7">
        <f>J318+Tabela1[[#This Row],[Przychód]]</f>
        <v>36060</v>
      </c>
      <c r="K319" s="7">
        <f>K318+Tabela1[[#This Row],[Koszt Serwisu]]</f>
        <v>14900</v>
      </c>
      <c r="L319" s="7">
        <f>Tabela1[[#This Row],[Łączny przychód]]-Tabela1[[#This Row],[Łączny Koszt]]</f>
        <v>21160</v>
      </c>
      <c r="M319" s="7">
        <f>IF(AND(WEEKDAY(Tabela1[[#This Row],[Dzień]])&lt;=6,WEEKDAY(Tabela1[[#This Row],[Dzień]])&gt;=2),ROUNDDOWN(Tabela1[[#This Row],[Popyt]]*Tabela1[[#This Row],[Liczba Rowerów]],0)*E$734,0)</f>
        <v>264</v>
      </c>
      <c r="N319" s="7">
        <f>Tabela1[[#This Row],[Testowany przychód]]-Tabela1[[#This Row],[Koszt Serwisu]]</f>
        <v>264</v>
      </c>
      <c r="O319" s="4">
        <f>IF(P318 &lt;&gt; 0, O318 + 3, O318)</f>
        <v>25</v>
      </c>
      <c r="P319" s="4">
        <f>IF(AND(C319 &lt;&gt; C320,L318&gt;=2400),2400,0)</f>
        <v>0</v>
      </c>
      <c r="Q319" s="7">
        <f>IF(AND(WEEKDAY(Tabela1[[#This Row],[Dzień]])&lt;=6,WEEKDAY(Tabela1[[#This Row],[Dzień]])&gt;=2),ROUNDDOWN(Tabela1[[#This Row],[Popyt]]*Tabela1[[#This Row],[Nowa liczba rowerów]],0)*30,0)</f>
        <v>300</v>
      </c>
      <c r="R319" s="7">
        <f>IF(WEEKDAY(Tabela1[[#This Row],[Dzień]])=1,Tabela1[[#This Row],[Nowa liczba rowerów]]*15,0) + Tabela1[[#This Row],[Koszt kupionych rowerów]]</f>
        <v>0</v>
      </c>
      <c r="S319"/>
    </row>
    <row r="320" spans="1:19" x14ac:dyDescent="0.25">
      <c r="A320" s="1">
        <v>45245</v>
      </c>
      <c r="B320" s="1" t="s">
        <v>5</v>
      </c>
      <c r="C320" s="4" t="str">
        <f>VLOOKUP(MONTH(Tabela1[[#This Row],[Dzień]]),Tabela3[],2,TRUE)</f>
        <v>Listopad</v>
      </c>
      <c r="D320" s="4">
        <f>YEAR(Tabela1[[#This Row],[Dzień]])</f>
        <v>2023</v>
      </c>
      <c r="E320" s="2">
        <f>VLOOKUP(Tabela1[[#This Row],[Pora roku]],TabelaPopyt[],2,FALSE)</f>
        <v>0.4</v>
      </c>
      <c r="F320" s="3">
        <v>10</v>
      </c>
      <c r="G320" s="7">
        <f>IF(AND(WEEKDAY(Tabela1[[#This Row],[Dzień]])&lt;=6,WEEKDAY(Tabela1[[#This Row],[Dzień]])&gt;=2),ROUNDDOWN(Tabela1[[#This Row],[Popyt]]*Tabela1[[#This Row],[Liczba Rowerów]],0)*30,0)</f>
        <v>120</v>
      </c>
      <c r="H320" s="7">
        <f>IF(WEEKDAY(Tabela1[[#This Row],[Dzień]])=1,Tabela1[[#This Row],[Liczba Rowerów]]*15,0)</f>
        <v>0</v>
      </c>
      <c r="I320" s="7">
        <f>Tabela1[[#This Row],[Przychód]]-Tabela1[[#This Row],[Koszt Serwisu]]</f>
        <v>120</v>
      </c>
      <c r="J320" s="7">
        <f>J319+Tabela1[[#This Row],[Przychód]]</f>
        <v>36180</v>
      </c>
      <c r="K320" s="7">
        <f>K319+Tabela1[[#This Row],[Koszt Serwisu]]</f>
        <v>14900</v>
      </c>
      <c r="L320" s="7">
        <f>Tabela1[[#This Row],[Łączny przychód]]-Tabela1[[#This Row],[Łączny Koszt]]</f>
        <v>21280</v>
      </c>
      <c r="M320" s="7">
        <f>IF(AND(WEEKDAY(Tabela1[[#This Row],[Dzień]])&lt;=6,WEEKDAY(Tabela1[[#This Row],[Dzień]])&gt;=2),ROUNDDOWN(Tabela1[[#This Row],[Popyt]]*Tabela1[[#This Row],[Liczba Rowerów]],0)*E$734,0)</f>
        <v>264</v>
      </c>
      <c r="N320" s="7">
        <f>Tabela1[[#This Row],[Testowany przychód]]-Tabela1[[#This Row],[Koszt Serwisu]]</f>
        <v>264</v>
      </c>
      <c r="O320" s="4">
        <f>IF(P319 &lt;&gt; 0, O319 + 3, O319)</f>
        <v>25</v>
      </c>
      <c r="P320" s="4">
        <f>IF(AND(C320 &lt;&gt; C321,L319&gt;=2400),2400,0)</f>
        <v>0</v>
      </c>
      <c r="Q320" s="7">
        <f>IF(AND(WEEKDAY(Tabela1[[#This Row],[Dzień]])&lt;=6,WEEKDAY(Tabela1[[#This Row],[Dzień]])&gt;=2),ROUNDDOWN(Tabela1[[#This Row],[Popyt]]*Tabela1[[#This Row],[Nowa liczba rowerów]],0)*30,0)</f>
        <v>300</v>
      </c>
      <c r="R320" s="7">
        <f>IF(WEEKDAY(Tabela1[[#This Row],[Dzień]])=1,Tabela1[[#This Row],[Nowa liczba rowerów]]*15,0) + Tabela1[[#This Row],[Koszt kupionych rowerów]]</f>
        <v>0</v>
      </c>
      <c r="S320"/>
    </row>
    <row r="321" spans="1:19" x14ac:dyDescent="0.25">
      <c r="A321" s="1">
        <v>45246</v>
      </c>
      <c r="B321" s="1" t="s">
        <v>5</v>
      </c>
      <c r="C321" s="4" t="str">
        <f>VLOOKUP(MONTH(Tabela1[[#This Row],[Dzień]]),Tabela3[],2,TRUE)</f>
        <v>Listopad</v>
      </c>
      <c r="D321" s="4">
        <f>YEAR(Tabela1[[#This Row],[Dzień]])</f>
        <v>2023</v>
      </c>
      <c r="E321" s="2">
        <f>VLOOKUP(Tabela1[[#This Row],[Pora roku]],TabelaPopyt[],2,FALSE)</f>
        <v>0.4</v>
      </c>
      <c r="F321" s="3">
        <v>10</v>
      </c>
      <c r="G321" s="7">
        <f>IF(AND(WEEKDAY(Tabela1[[#This Row],[Dzień]])&lt;=6,WEEKDAY(Tabela1[[#This Row],[Dzień]])&gt;=2),ROUNDDOWN(Tabela1[[#This Row],[Popyt]]*Tabela1[[#This Row],[Liczba Rowerów]],0)*30,0)</f>
        <v>120</v>
      </c>
      <c r="H321" s="7">
        <f>IF(WEEKDAY(Tabela1[[#This Row],[Dzień]])=1,Tabela1[[#This Row],[Liczba Rowerów]]*15,0)</f>
        <v>0</v>
      </c>
      <c r="I321" s="7">
        <f>Tabela1[[#This Row],[Przychód]]-Tabela1[[#This Row],[Koszt Serwisu]]</f>
        <v>120</v>
      </c>
      <c r="J321" s="7">
        <f>J320+Tabela1[[#This Row],[Przychód]]</f>
        <v>36300</v>
      </c>
      <c r="K321" s="7">
        <f>K320+Tabela1[[#This Row],[Koszt Serwisu]]</f>
        <v>14900</v>
      </c>
      <c r="L321" s="7">
        <f>Tabela1[[#This Row],[Łączny przychód]]-Tabela1[[#This Row],[Łączny Koszt]]</f>
        <v>21400</v>
      </c>
      <c r="M321" s="7">
        <f>IF(AND(WEEKDAY(Tabela1[[#This Row],[Dzień]])&lt;=6,WEEKDAY(Tabela1[[#This Row],[Dzień]])&gt;=2),ROUNDDOWN(Tabela1[[#This Row],[Popyt]]*Tabela1[[#This Row],[Liczba Rowerów]],0)*E$734,0)</f>
        <v>264</v>
      </c>
      <c r="N321" s="7">
        <f>Tabela1[[#This Row],[Testowany przychód]]-Tabela1[[#This Row],[Koszt Serwisu]]</f>
        <v>264</v>
      </c>
      <c r="O321" s="4">
        <f>IF(P320 &lt;&gt; 0, O320 + 3, O320)</f>
        <v>25</v>
      </c>
      <c r="P321" s="4">
        <f>IF(AND(C321 &lt;&gt; C322,L320&gt;=2400),2400,0)</f>
        <v>0</v>
      </c>
      <c r="Q321" s="7">
        <f>IF(AND(WEEKDAY(Tabela1[[#This Row],[Dzień]])&lt;=6,WEEKDAY(Tabela1[[#This Row],[Dzień]])&gt;=2),ROUNDDOWN(Tabela1[[#This Row],[Popyt]]*Tabela1[[#This Row],[Nowa liczba rowerów]],0)*30,0)</f>
        <v>300</v>
      </c>
      <c r="R321" s="7">
        <f>IF(WEEKDAY(Tabela1[[#This Row],[Dzień]])=1,Tabela1[[#This Row],[Nowa liczba rowerów]]*15,0) + Tabela1[[#This Row],[Koszt kupionych rowerów]]</f>
        <v>0</v>
      </c>
      <c r="S321"/>
    </row>
    <row r="322" spans="1:19" x14ac:dyDescent="0.25">
      <c r="A322" s="1">
        <v>45247</v>
      </c>
      <c r="B322" s="1" t="s">
        <v>5</v>
      </c>
      <c r="C322" s="4" t="str">
        <f>VLOOKUP(MONTH(Tabela1[[#This Row],[Dzień]]),Tabela3[],2,TRUE)</f>
        <v>Listopad</v>
      </c>
      <c r="D322" s="4">
        <f>YEAR(Tabela1[[#This Row],[Dzień]])</f>
        <v>2023</v>
      </c>
      <c r="E322" s="2">
        <f>VLOOKUP(Tabela1[[#This Row],[Pora roku]],TabelaPopyt[],2,FALSE)</f>
        <v>0.4</v>
      </c>
      <c r="F322" s="3">
        <v>10</v>
      </c>
      <c r="G322" s="7">
        <f>IF(AND(WEEKDAY(Tabela1[[#This Row],[Dzień]])&lt;=6,WEEKDAY(Tabela1[[#This Row],[Dzień]])&gt;=2),ROUNDDOWN(Tabela1[[#This Row],[Popyt]]*Tabela1[[#This Row],[Liczba Rowerów]],0)*30,0)</f>
        <v>120</v>
      </c>
      <c r="H322" s="7">
        <f>IF(WEEKDAY(Tabela1[[#This Row],[Dzień]])=1,Tabela1[[#This Row],[Liczba Rowerów]]*15,0)</f>
        <v>0</v>
      </c>
      <c r="I322" s="7">
        <f>Tabela1[[#This Row],[Przychód]]-Tabela1[[#This Row],[Koszt Serwisu]]</f>
        <v>120</v>
      </c>
      <c r="J322" s="7">
        <f>J321+Tabela1[[#This Row],[Przychód]]</f>
        <v>36420</v>
      </c>
      <c r="K322" s="7">
        <f>K321+Tabela1[[#This Row],[Koszt Serwisu]]</f>
        <v>14900</v>
      </c>
      <c r="L322" s="7">
        <f>Tabela1[[#This Row],[Łączny przychód]]-Tabela1[[#This Row],[Łączny Koszt]]</f>
        <v>21520</v>
      </c>
      <c r="M322" s="7">
        <f>IF(AND(WEEKDAY(Tabela1[[#This Row],[Dzień]])&lt;=6,WEEKDAY(Tabela1[[#This Row],[Dzień]])&gt;=2),ROUNDDOWN(Tabela1[[#This Row],[Popyt]]*Tabela1[[#This Row],[Liczba Rowerów]],0)*E$734,0)</f>
        <v>264</v>
      </c>
      <c r="N322" s="7">
        <f>Tabela1[[#This Row],[Testowany przychód]]-Tabela1[[#This Row],[Koszt Serwisu]]</f>
        <v>264</v>
      </c>
      <c r="O322" s="4">
        <f>IF(P321 &lt;&gt; 0, O321 + 3, O321)</f>
        <v>25</v>
      </c>
      <c r="P322" s="4">
        <f>IF(AND(C322 &lt;&gt; C323,L321&gt;=2400),2400,0)</f>
        <v>0</v>
      </c>
      <c r="Q322" s="7">
        <f>IF(AND(WEEKDAY(Tabela1[[#This Row],[Dzień]])&lt;=6,WEEKDAY(Tabela1[[#This Row],[Dzień]])&gt;=2),ROUNDDOWN(Tabela1[[#This Row],[Popyt]]*Tabela1[[#This Row],[Nowa liczba rowerów]],0)*30,0)</f>
        <v>300</v>
      </c>
      <c r="R322" s="7">
        <f>IF(WEEKDAY(Tabela1[[#This Row],[Dzień]])=1,Tabela1[[#This Row],[Nowa liczba rowerów]]*15,0) + Tabela1[[#This Row],[Koszt kupionych rowerów]]</f>
        <v>0</v>
      </c>
      <c r="S322"/>
    </row>
    <row r="323" spans="1:19" x14ac:dyDescent="0.25">
      <c r="A323" s="1">
        <v>45248</v>
      </c>
      <c r="B323" s="1" t="s">
        <v>5</v>
      </c>
      <c r="C323" s="4" t="str">
        <f>VLOOKUP(MONTH(Tabela1[[#This Row],[Dzień]]),Tabela3[],2,TRUE)</f>
        <v>Listopad</v>
      </c>
      <c r="D323" s="4">
        <f>YEAR(Tabela1[[#This Row],[Dzień]])</f>
        <v>2023</v>
      </c>
      <c r="E323" s="2">
        <f>VLOOKUP(Tabela1[[#This Row],[Pora roku]],TabelaPopyt[],2,FALSE)</f>
        <v>0.4</v>
      </c>
      <c r="F323" s="3">
        <v>10</v>
      </c>
      <c r="G323" s="7">
        <f>IF(AND(WEEKDAY(Tabela1[[#This Row],[Dzień]])&lt;=6,WEEKDAY(Tabela1[[#This Row],[Dzień]])&gt;=2),ROUNDDOWN(Tabela1[[#This Row],[Popyt]]*Tabela1[[#This Row],[Liczba Rowerów]],0)*30,0)</f>
        <v>0</v>
      </c>
      <c r="H323" s="7">
        <f>IF(WEEKDAY(Tabela1[[#This Row],[Dzień]])=1,Tabela1[[#This Row],[Liczba Rowerów]]*15,0)</f>
        <v>0</v>
      </c>
      <c r="I323" s="7">
        <f>Tabela1[[#This Row],[Przychód]]-Tabela1[[#This Row],[Koszt Serwisu]]</f>
        <v>0</v>
      </c>
      <c r="J323" s="7">
        <f>J322+Tabela1[[#This Row],[Przychód]]</f>
        <v>36420</v>
      </c>
      <c r="K323" s="7">
        <f>K322+Tabela1[[#This Row],[Koszt Serwisu]]</f>
        <v>14900</v>
      </c>
      <c r="L323" s="7">
        <f>Tabela1[[#This Row],[Łączny przychód]]-Tabela1[[#This Row],[Łączny Koszt]]</f>
        <v>21520</v>
      </c>
      <c r="M323" s="7">
        <f>IF(AND(WEEKDAY(Tabela1[[#This Row],[Dzień]])&lt;=6,WEEKDAY(Tabela1[[#This Row],[Dzień]])&gt;=2),ROUNDDOWN(Tabela1[[#This Row],[Popyt]]*Tabela1[[#This Row],[Liczba Rowerów]],0)*E$734,0)</f>
        <v>0</v>
      </c>
      <c r="N323" s="7">
        <f>Tabela1[[#This Row],[Testowany przychód]]-Tabela1[[#This Row],[Koszt Serwisu]]</f>
        <v>0</v>
      </c>
      <c r="O323" s="4">
        <f>IF(P322 &lt;&gt; 0, O322 + 3, O322)</f>
        <v>25</v>
      </c>
      <c r="P323" s="4">
        <f>IF(AND(C323 &lt;&gt; C324,L322&gt;=2400),2400,0)</f>
        <v>0</v>
      </c>
      <c r="Q323" s="7">
        <f>IF(AND(WEEKDAY(Tabela1[[#This Row],[Dzień]])&lt;=6,WEEKDAY(Tabela1[[#This Row],[Dzień]])&gt;=2),ROUNDDOWN(Tabela1[[#This Row],[Popyt]]*Tabela1[[#This Row],[Nowa liczba rowerów]],0)*30,0)</f>
        <v>0</v>
      </c>
      <c r="R323" s="7">
        <f>IF(WEEKDAY(Tabela1[[#This Row],[Dzień]])=1,Tabela1[[#This Row],[Nowa liczba rowerów]]*15,0) + Tabela1[[#This Row],[Koszt kupionych rowerów]]</f>
        <v>0</v>
      </c>
      <c r="S323"/>
    </row>
    <row r="324" spans="1:19" x14ac:dyDescent="0.25">
      <c r="A324" s="1">
        <v>45249</v>
      </c>
      <c r="B324" s="1" t="s">
        <v>5</v>
      </c>
      <c r="C324" s="4" t="str">
        <f>VLOOKUP(MONTH(Tabela1[[#This Row],[Dzień]]),Tabela3[],2,TRUE)</f>
        <v>Listopad</v>
      </c>
      <c r="D324" s="4">
        <f>YEAR(Tabela1[[#This Row],[Dzień]])</f>
        <v>2023</v>
      </c>
      <c r="E324" s="2">
        <f>VLOOKUP(Tabela1[[#This Row],[Pora roku]],TabelaPopyt[],2,FALSE)</f>
        <v>0.4</v>
      </c>
      <c r="F324" s="3">
        <v>10</v>
      </c>
      <c r="G324" s="7">
        <f>IF(AND(WEEKDAY(Tabela1[[#This Row],[Dzień]])&lt;=6,WEEKDAY(Tabela1[[#This Row],[Dzień]])&gt;=2),ROUNDDOWN(Tabela1[[#This Row],[Popyt]]*Tabela1[[#This Row],[Liczba Rowerów]],0)*30,0)</f>
        <v>0</v>
      </c>
      <c r="H324" s="7">
        <f>IF(WEEKDAY(Tabela1[[#This Row],[Dzień]])=1,Tabela1[[#This Row],[Liczba Rowerów]]*15,0)</f>
        <v>150</v>
      </c>
      <c r="I324" s="7">
        <f>Tabela1[[#This Row],[Przychód]]-Tabela1[[#This Row],[Koszt Serwisu]]</f>
        <v>-150</v>
      </c>
      <c r="J324" s="7">
        <f>J323+Tabela1[[#This Row],[Przychód]]</f>
        <v>36420</v>
      </c>
      <c r="K324" s="7">
        <f>K323+Tabela1[[#This Row],[Koszt Serwisu]]</f>
        <v>15050</v>
      </c>
      <c r="L324" s="7">
        <f>Tabela1[[#This Row],[Łączny przychód]]-Tabela1[[#This Row],[Łączny Koszt]]</f>
        <v>21370</v>
      </c>
      <c r="M324" s="7">
        <f>IF(AND(WEEKDAY(Tabela1[[#This Row],[Dzień]])&lt;=6,WEEKDAY(Tabela1[[#This Row],[Dzień]])&gt;=2),ROUNDDOWN(Tabela1[[#This Row],[Popyt]]*Tabela1[[#This Row],[Liczba Rowerów]],0)*E$734,0)</f>
        <v>0</v>
      </c>
      <c r="N324" s="7">
        <f>Tabela1[[#This Row],[Testowany przychód]]-Tabela1[[#This Row],[Koszt Serwisu]]</f>
        <v>-150</v>
      </c>
      <c r="O324" s="4">
        <f>IF(P323 &lt;&gt; 0, O323 + 3, O323)</f>
        <v>25</v>
      </c>
      <c r="P324" s="4">
        <f>IF(AND(C324 &lt;&gt; C325,L323&gt;=2400),2400,0)</f>
        <v>0</v>
      </c>
      <c r="Q324" s="7">
        <f>IF(AND(WEEKDAY(Tabela1[[#This Row],[Dzień]])&lt;=6,WEEKDAY(Tabela1[[#This Row],[Dzień]])&gt;=2),ROUNDDOWN(Tabela1[[#This Row],[Popyt]]*Tabela1[[#This Row],[Nowa liczba rowerów]],0)*30,0)</f>
        <v>0</v>
      </c>
      <c r="R324" s="7">
        <f>IF(WEEKDAY(Tabela1[[#This Row],[Dzień]])=1,Tabela1[[#This Row],[Nowa liczba rowerów]]*15,0) + Tabela1[[#This Row],[Koszt kupionych rowerów]]</f>
        <v>375</v>
      </c>
      <c r="S324"/>
    </row>
    <row r="325" spans="1:19" x14ac:dyDescent="0.25">
      <c r="A325" s="1">
        <v>45250</v>
      </c>
      <c r="B325" s="1" t="s">
        <v>5</v>
      </c>
      <c r="C325" s="4" t="str">
        <f>VLOOKUP(MONTH(Tabela1[[#This Row],[Dzień]]),Tabela3[],2,TRUE)</f>
        <v>Listopad</v>
      </c>
      <c r="D325" s="4">
        <f>YEAR(Tabela1[[#This Row],[Dzień]])</f>
        <v>2023</v>
      </c>
      <c r="E325" s="2">
        <f>VLOOKUP(Tabela1[[#This Row],[Pora roku]],TabelaPopyt[],2,FALSE)</f>
        <v>0.4</v>
      </c>
      <c r="F325" s="3">
        <v>10</v>
      </c>
      <c r="G325" s="7">
        <f>IF(AND(WEEKDAY(Tabela1[[#This Row],[Dzień]])&lt;=6,WEEKDAY(Tabela1[[#This Row],[Dzień]])&gt;=2),ROUNDDOWN(Tabela1[[#This Row],[Popyt]]*Tabela1[[#This Row],[Liczba Rowerów]],0)*30,0)</f>
        <v>120</v>
      </c>
      <c r="H325" s="7">
        <f>IF(WEEKDAY(Tabela1[[#This Row],[Dzień]])=1,Tabela1[[#This Row],[Liczba Rowerów]]*15,0)</f>
        <v>0</v>
      </c>
      <c r="I325" s="7">
        <f>Tabela1[[#This Row],[Przychód]]-Tabela1[[#This Row],[Koszt Serwisu]]</f>
        <v>120</v>
      </c>
      <c r="J325" s="7">
        <f>J324+Tabela1[[#This Row],[Przychód]]</f>
        <v>36540</v>
      </c>
      <c r="K325" s="7">
        <f>K324+Tabela1[[#This Row],[Koszt Serwisu]]</f>
        <v>15050</v>
      </c>
      <c r="L325" s="7">
        <f>Tabela1[[#This Row],[Łączny przychód]]-Tabela1[[#This Row],[Łączny Koszt]]</f>
        <v>21490</v>
      </c>
      <c r="M325" s="7">
        <f>IF(AND(WEEKDAY(Tabela1[[#This Row],[Dzień]])&lt;=6,WEEKDAY(Tabela1[[#This Row],[Dzień]])&gt;=2),ROUNDDOWN(Tabela1[[#This Row],[Popyt]]*Tabela1[[#This Row],[Liczba Rowerów]],0)*E$734,0)</f>
        <v>264</v>
      </c>
      <c r="N325" s="7">
        <f>Tabela1[[#This Row],[Testowany przychód]]-Tabela1[[#This Row],[Koszt Serwisu]]</f>
        <v>264</v>
      </c>
      <c r="O325" s="4">
        <f>IF(P324 &lt;&gt; 0, O324 + 3, O324)</f>
        <v>25</v>
      </c>
      <c r="P325" s="4">
        <f>IF(AND(C325 &lt;&gt; C326,L324&gt;=2400),2400,0)</f>
        <v>0</v>
      </c>
      <c r="Q325" s="7">
        <f>IF(AND(WEEKDAY(Tabela1[[#This Row],[Dzień]])&lt;=6,WEEKDAY(Tabela1[[#This Row],[Dzień]])&gt;=2),ROUNDDOWN(Tabela1[[#This Row],[Popyt]]*Tabela1[[#This Row],[Nowa liczba rowerów]],0)*30,0)</f>
        <v>300</v>
      </c>
      <c r="R325" s="7">
        <f>IF(WEEKDAY(Tabela1[[#This Row],[Dzień]])=1,Tabela1[[#This Row],[Nowa liczba rowerów]]*15,0) + Tabela1[[#This Row],[Koszt kupionych rowerów]]</f>
        <v>0</v>
      </c>
      <c r="S325"/>
    </row>
    <row r="326" spans="1:19" x14ac:dyDescent="0.25">
      <c r="A326" s="1">
        <v>45251</v>
      </c>
      <c r="B326" s="1" t="s">
        <v>5</v>
      </c>
      <c r="C326" s="4" t="str">
        <f>VLOOKUP(MONTH(Tabela1[[#This Row],[Dzień]]),Tabela3[],2,TRUE)</f>
        <v>Listopad</v>
      </c>
      <c r="D326" s="4">
        <f>YEAR(Tabela1[[#This Row],[Dzień]])</f>
        <v>2023</v>
      </c>
      <c r="E326" s="2">
        <f>VLOOKUP(Tabela1[[#This Row],[Pora roku]],TabelaPopyt[],2,FALSE)</f>
        <v>0.4</v>
      </c>
      <c r="F326" s="3">
        <v>10</v>
      </c>
      <c r="G326" s="7">
        <f>IF(AND(WEEKDAY(Tabela1[[#This Row],[Dzień]])&lt;=6,WEEKDAY(Tabela1[[#This Row],[Dzień]])&gt;=2),ROUNDDOWN(Tabela1[[#This Row],[Popyt]]*Tabela1[[#This Row],[Liczba Rowerów]],0)*30,0)</f>
        <v>120</v>
      </c>
      <c r="H326" s="7">
        <f>IF(WEEKDAY(Tabela1[[#This Row],[Dzień]])=1,Tabela1[[#This Row],[Liczba Rowerów]]*15,0)</f>
        <v>0</v>
      </c>
      <c r="I326" s="7">
        <f>Tabela1[[#This Row],[Przychód]]-Tabela1[[#This Row],[Koszt Serwisu]]</f>
        <v>120</v>
      </c>
      <c r="J326" s="7">
        <f>J325+Tabela1[[#This Row],[Przychód]]</f>
        <v>36660</v>
      </c>
      <c r="K326" s="7">
        <f>K325+Tabela1[[#This Row],[Koszt Serwisu]]</f>
        <v>15050</v>
      </c>
      <c r="L326" s="7">
        <f>Tabela1[[#This Row],[Łączny przychód]]-Tabela1[[#This Row],[Łączny Koszt]]</f>
        <v>21610</v>
      </c>
      <c r="M326" s="7">
        <f>IF(AND(WEEKDAY(Tabela1[[#This Row],[Dzień]])&lt;=6,WEEKDAY(Tabela1[[#This Row],[Dzień]])&gt;=2),ROUNDDOWN(Tabela1[[#This Row],[Popyt]]*Tabela1[[#This Row],[Liczba Rowerów]],0)*E$734,0)</f>
        <v>264</v>
      </c>
      <c r="N326" s="7">
        <f>Tabela1[[#This Row],[Testowany przychód]]-Tabela1[[#This Row],[Koszt Serwisu]]</f>
        <v>264</v>
      </c>
      <c r="O326" s="4">
        <f>IF(P325 &lt;&gt; 0, O325 + 3, O325)</f>
        <v>25</v>
      </c>
      <c r="P326" s="4">
        <f>IF(AND(C326 &lt;&gt; C327,L325&gt;=2400),2400,0)</f>
        <v>0</v>
      </c>
      <c r="Q326" s="7">
        <f>IF(AND(WEEKDAY(Tabela1[[#This Row],[Dzień]])&lt;=6,WEEKDAY(Tabela1[[#This Row],[Dzień]])&gt;=2),ROUNDDOWN(Tabela1[[#This Row],[Popyt]]*Tabela1[[#This Row],[Nowa liczba rowerów]],0)*30,0)</f>
        <v>300</v>
      </c>
      <c r="R326" s="7">
        <f>IF(WEEKDAY(Tabela1[[#This Row],[Dzień]])=1,Tabela1[[#This Row],[Nowa liczba rowerów]]*15,0) + Tabela1[[#This Row],[Koszt kupionych rowerów]]</f>
        <v>0</v>
      </c>
      <c r="S326"/>
    </row>
    <row r="327" spans="1:19" x14ac:dyDescent="0.25">
      <c r="A327" s="1">
        <v>45252</v>
      </c>
      <c r="B327" s="1" t="s">
        <v>5</v>
      </c>
      <c r="C327" s="4" t="str">
        <f>VLOOKUP(MONTH(Tabela1[[#This Row],[Dzień]]),Tabela3[],2,TRUE)</f>
        <v>Listopad</v>
      </c>
      <c r="D327" s="4">
        <f>YEAR(Tabela1[[#This Row],[Dzień]])</f>
        <v>2023</v>
      </c>
      <c r="E327" s="2">
        <f>VLOOKUP(Tabela1[[#This Row],[Pora roku]],TabelaPopyt[],2,FALSE)</f>
        <v>0.4</v>
      </c>
      <c r="F327" s="3">
        <v>10</v>
      </c>
      <c r="G327" s="7">
        <f>IF(AND(WEEKDAY(Tabela1[[#This Row],[Dzień]])&lt;=6,WEEKDAY(Tabela1[[#This Row],[Dzień]])&gt;=2),ROUNDDOWN(Tabela1[[#This Row],[Popyt]]*Tabela1[[#This Row],[Liczba Rowerów]],0)*30,0)</f>
        <v>120</v>
      </c>
      <c r="H327" s="7">
        <f>IF(WEEKDAY(Tabela1[[#This Row],[Dzień]])=1,Tabela1[[#This Row],[Liczba Rowerów]]*15,0)</f>
        <v>0</v>
      </c>
      <c r="I327" s="7">
        <f>Tabela1[[#This Row],[Przychód]]-Tabela1[[#This Row],[Koszt Serwisu]]</f>
        <v>120</v>
      </c>
      <c r="J327" s="7">
        <f>J326+Tabela1[[#This Row],[Przychód]]</f>
        <v>36780</v>
      </c>
      <c r="K327" s="7">
        <f>K326+Tabela1[[#This Row],[Koszt Serwisu]]</f>
        <v>15050</v>
      </c>
      <c r="L327" s="7">
        <f>Tabela1[[#This Row],[Łączny przychód]]-Tabela1[[#This Row],[Łączny Koszt]]</f>
        <v>21730</v>
      </c>
      <c r="M327" s="7">
        <f>IF(AND(WEEKDAY(Tabela1[[#This Row],[Dzień]])&lt;=6,WEEKDAY(Tabela1[[#This Row],[Dzień]])&gt;=2),ROUNDDOWN(Tabela1[[#This Row],[Popyt]]*Tabela1[[#This Row],[Liczba Rowerów]],0)*E$734,0)</f>
        <v>264</v>
      </c>
      <c r="N327" s="7">
        <f>Tabela1[[#This Row],[Testowany przychód]]-Tabela1[[#This Row],[Koszt Serwisu]]</f>
        <v>264</v>
      </c>
      <c r="O327" s="4">
        <f>IF(P326 &lt;&gt; 0, O326 + 3, O326)</f>
        <v>25</v>
      </c>
      <c r="P327" s="4">
        <f>IF(AND(C327 &lt;&gt; C328,L326&gt;=2400),2400,0)</f>
        <v>0</v>
      </c>
      <c r="Q327" s="7">
        <f>IF(AND(WEEKDAY(Tabela1[[#This Row],[Dzień]])&lt;=6,WEEKDAY(Tabela1[[#This Row],[Dzień]])&gt;=2),ROUNDDOWN(Tabela1[[#This Row],[Popyt]]*Tabela1[[#This Row],[Nowa liczba rowerów]],0)*30,0)</f>
        <v>300</v>
      </c>
      <c r="R327" s="7">
        <f>IF(WEEKDAY(Tabela1[[#This Row],[Dzień]])=1,Tabela1[[#This Row],[Nowa liczba rowerów]]*15,0) + Tabela1[[#This Row],[Koszt kupionych rowerów]]</f>
        <v>0</v>
      </c>
      <c r="S327"/>
    </row>
    <row r="328" spans="1:19" x14ac:dyDescent="0.25">
      <c r="A328" s="1">
        <v>45253</v>
      </c>
      <c r="B328" s="1" t="s">
        <v>5</v>
      </c>
      <c r="C328" s="4" t="str">
        <f>VLOOKUP(MONTH(Tabela1[[#This Row],[Dzień]]),Tabela3[],2,TRUE)</f>
        <v>Listopad</v>
      </c>
      <c r="D328" s="4">
        <f>YEAR(Tabela1[[#This Row],[Dzień]])</f>
        <v>2023</v>
      </c>
      <c r="E328" s="2">
        <f>VLOOKUP(Tabela1[[#This Row],[Pora roku]],TabelaPopyt[],2,FALSE)</f>
        <v>0.4</v>
      </c>
      <c r="F328" s="3">
        <v>10</v>
      </c>
      <c r="G328" s="7">
        <f>IF(AND(WEEKDAY(Tabela1[[#This Row],[Dzień]])&lt;=6,WEEKDAY(Tabela1[[#This Row],[Dzień]])&gt;=2),ROUNDDOWN(Tabela1[[#This Row],[Popyt]]*Tabela1[[#This Row],[Liczba Rowerów]],0)*30,0)</f>
        <v>120</v>
      </c>
      <c r="H328" s="7">
        <f>IF(WEEKDAY(Tabela1[[#This Row],[Dzień]])=1,Tabela1[[#This Row],[Liczba Rowerów]]*15,0)</f>
        <v>0</v>
      </c>
      <c r="I328" s="7">
        <f>Tabela1[[#This Row],[Przychód]]-Tabela1[[#This Row],[Koszt Serwisu]]</f>
        <v>120</v>
      </c>
      <c r="J328" s="7">
        <f>J327+Tabela1[[#This Row],[Przychód]]</f>
        <v>36900</v>
      </c>
      <c r="K328" s="7">
        <f>K327+Tabela1[[#This Row],[Koszt Serwisu]]</f>
        <v>15050</v>
      </c>
      <c r="L328" s="7">
        <f>Tabela1[[#This Row],[Łączny przychód]]-Tabela1[[#This Row],[Łączny Koszt]]</f>
        <v>21850</v>
      </c>
      <c r="M328" s="7">
        <f>IF(AND(WEEKDAY(Tabela1[[#This Row],[Dzień]])&lt;=6,WEEKDAY(Tabela1[[#This Row],[Dzień]])&gt;=2),ROUNDDOWN(Tabela1[[#This Row],[Popyt]]*Tabela1[[#This Row],[Liczba Rowerów]],0)*E$734,0)</f>
        <v>264</v>
      </c>
      <c r="N328" s="7">
        <f>Tabela1[[#This Row],[Testowany przychód]]-Tabela1[[#This Row],[Koszt Serwisu]]</f>
        <v>264</v>
      </c>
      <c r="O328" s="4">
        <f>IF(P327 &lt;&gt; 0, O327 + 3, O327)</f>
        <v>25</v>
      </c>
      <c r="P328" s="4">
        <f>IF(AND(C328 &lt;&gt; C329,L327&gt;=2400),2400,0)</f>
        <v>0</v>
      </c>
      <c r="Q328" s="7">
        <f>IF(AND(WEEKDAY(Tabela1[[#This Row],[Dzień]])&lt;=6,WEEKDAY(Tabela1[[#This Row],[Dzień]])&gt;=2),ROUNDDOWN(Tabela1[[#This Row],[Popyt]]*Tabela1[[#This Row],[Nowa liczba rowerów]],0)*30,0)</f>
        <v>300</v>
      </c>
      <c r="R328" s="7">
        <f>IF(WEEKDAY(Tabela1[[#This Row],[Dzień]])=1,Tabela1[[#This Row],[Nowa liczba rowerów]]*15,0) + Tabela1[[#This Row],[Koszt kupionych rowerów]]</f>
        <v>0</v>
      </c>
      <c r="S328"/>
    </row>
    <row r="329" spans="1:19" x14ac:dyDescent="0.25">
      <c r="A329" s="1">
        <v>45254</v>
      </c>
      <c r="B329" s="1" t="s">
        <v>5</v>
      </c>
      <c r="C329" s="4" t="str">
        <f>VLOOKUP(MONTH(Tabela1[[#This Row],[Dzień]]),Tabela3[],2,TRUE)</f>
        <v>Listopad</v>
      </c>
      <c r="D329" s="4">
        <f>YEAR(Tabela1[[#This Row],[Dzień]])</f>
        <v>2023</v>
      </c>
      <c r="E329" s="2">
        <f>VLOOKUP(Tabela1[[#This Row],[Pora roku]],TabelaPopyt[],2,FALSE)</f>
        <v>0.4</v>
      </c>
      <c r="F329" s="3">
        <v>10</v>
      </c>
      <c r="G329" s="7">
        <f>IF(AND(WEEKDAY(Tabela1[[#This Row],[Dzień]])&lt;=6,WEEKDAY(Tabela1[[#This Row],[Dzień]])&gt;=2),ROUNDDOWN(Tabela1[[#This Row],[Popyt]]*Tabela1[[#This Row],[Liczba Rowerów]],0)*30,0)</f>
        <v>120</v>
      </c>
      <c r="H329" s="7">
        <f>IF(WEEKDAY(Tabela1[[#This Row],[Dzień]])=1,Tabela1[[#This Row],[Liczba Rowerów]]*15,0)</f>
        <v>0</v>
      </c>
      <c r="I329" s="7">
        <f>Tabela1[[#This Row],[Przychód]]-Tabela1[[#This Row],[Koszt Serwisu]]</f>
        <v>120</v>
      </c>
      <c r="J329" s="7">
        <f>J328+Tabela1[[#This Row],[Przychód]]</f>
        <v>37020</v>
      </c>
      <c r="K329" s="7">
        <f>K328+Tabela1[[#This Row],[Koszt Serwisu]]</f>
        <v>15050</v>
      </c>
      <c r="L329" s="7">
        <f>Tabela1[[#This Row],[Łączny przychód]]-Tabela1[[#This Row],[Łączny Koszt]]</f>
        <v>21970</v>
      </c>
      <c r="M329" s="7">
        <f>IF(AND(WEEKDAY(Tabela1[[#This Row],[Dzień]])&lt;=6,WEEKDAY(Tabela1[[#This Row],[Dzień]])&gt;=2),ROUNDDOWN(Tabela1[[#This Row],[Popyt]]*Tabela1[[#This Row],[Liczba Rowerów]],0)*E$734,0)</f>
        <v>264</v>
      </c>
      <c r="N329" s="7">
        <f>Tabela1[[#This Row],[Testowany przychód]]-Tabela1[[#This Row],[Koszt Serwisu]]</f>
        <v>264</v>
      </c>
      <c r="O329" s="4">
        <f>IF(P328 &lt;&gt; 0, O328 + 3, O328)</f>
        <v>25</v>
      </c>
      <c r="P329" s="4">
        <f>IF(AND(C329 &lt;&gt; C330,L328&gt;=2400),2400,0)</f>
        <v>0</v>
      </c>
      <c r="Q329" s="7">
        <f>IF(AND(WEEKDAY(Tabela1[[#This Row],[Dzień]])&lt;=6,WEEKDAY(Tabela1[[#This Row],[Dzień]])&gt;=2),ROUNDDOWN(Tabela1[[#This Row],[Popyt]]*Tabela1[[#This Row],[Nowa liczba rowerów]],0)*30,0)</f>
        <v>300</v>
      </c>
      <c r="R329" s="7">
        <f>IF(WEEKDAY(Tabela1[[#This Row],[Dzień]])=1,Tabela1[[#This Row],[Nowa liczba rowerów]]*15,0) + Tabela1[[#This Row],[Koszt kupionych rowerów]]</f>
        <v>0</v>
      </c>
      <c r="S329"/>
    </row>
    <row r="330" spans="1:19" x14ac:dyDescent="0.25">
      <c r="A330" s="1">
        <v>45255</v>
      </c>
      <c r="B330" s="1" t="s">
        <v>5</v>
      </c>
      <c r="C330" s="4" t="str">
        <f>VLOOKUP(MONTH(Tabela1[[#This Row],[Dzień]]),Tabela3[],2,TRUE)</f>
        <v>Listopad</v>
      </c>
      <c r="D330" s="4">
        <f>YEAR(Tabela1[[#This Row],[Dzień]])</f>
        <v>2023</v>
      </c>
      <c r="E330" s="2">
        <f>VLOOKUP(Tabela1[[#This Row],[Pora roku]],TabelaPopyt[],2,FALSE)</f>
        <v>0.4</v>
      </c>
      <c r="F330" s="3">
        <v>10</v>
      </c>
      <c r="G330" s="7">
        <f>IF(AND(WEEKDAY(Tabela1[[#This Row],[Dzień]])&lt;=6,WEEKDAY(Tabela1[[#This Row],[Dzień]])&gt;=2),ROUNDDOWN(Tabela1[[#This Row],[Popyt]]*Tabela1[[#This Row],[Liczba Rowerów]],0)*30,0)</f>
        <v>0</v>
      </c>
      <c r="H330" s="7">
        <f>IF(WEEKDAY(Tabela1[[#This Row],[Dzień]])=1,Tabela1[[#This Row],[Liczba Rowerów]]*15,0)</f>
        <v>0</v>
      </c>
      <c r="I330" s="7">
        <f>Tabela1[[#This Row],[Przychód]]-Tabela1[[#This Row],[Koszt Serwisu]]</f>
        <v>0</v>
      </c>
      <c r="J330" s="7">
        <f>J329+Tabela1[[#This Row],[Przychód]]</f>
        <v>37020</v>
      </c>
      <c r="K330" s="7">
        <f>K329+Tabela1[[#This Row],[Koszt Serwisu]]</f>
        <v>15050</v>
      </c>
      <c r="L330" s="7">
        <f>Tabela1[[#This Row],[Łączny przychód]]-Tabela1[[#This Row],[Łączny Koszt]]</f>
        <v>21970</v>
      </c>
      <c r="M330" s="7">
        <f>IF(AND(WEEKDAY(Tabela1[[#This Row],[Dzień]])&lt;=6,WEEKDAY(Tabela1[[#This Row],[Dzień]])&gt;=2),ROUNDDOWN(Tabela1[[#This Row],[Popyt]]*Tabela1[[#This Row],[Liczba Rowerów]],0)*E$734,0)</f>
        <v>0</v>
      </c>
      <c r="N330" s="7">
        <f>Tabela1[[#This Row],[Testowany przychód]]-Tabela1[[#This Row],[Koszt Serwisu]]</f>
        <v>0</v>
      </c>
      <c r="O330" s="4">
        <f>IF(P329 &lt;&gt; 0, O329 + 3, O329)</f>
        <v>25</v>
      </c>
      <c r="P330" s="4">
        <f>IF(AND(C330 &lt;&gt; C331,L329&gt;=2400),2400,0)</f>
        <v>0</v>
      </c>
      <c r="Q330" s="7">
        <f>IF(AND(WEEKDAY(Tabela1[[#This Row],[Dzień]])&lt;=6,WEEKDAY(Tabela1[[#This Row],[Dzień]])&gt;=2),ROUNDDOWN(Tabela1[[#This Row],[Popyt]]*Tabela1[[#This Row],[Nowa liczba rowerów]],0)*30,0)</f>
        <v>0</v>
      </c>
      <c r="R330" s="7">
        <f>IF(WEEKDAY(Tabela1[[#This Row],[Dzień]])=1,Tabela1[[#This Row],[Nowa liczba rowerów]]*15,0) + Tabela1[[#This Row],[Koszt kupionych rowerów]]</f>
        <v>0</v>
      </c>
      <c r="S330"/>
    </row>
    <row r="331" spans="1:19" x14ac:dyDescent="0.25">
      <c r="A331" s="1">
        <v>45256</v>
      </c>
      <c r="B331" s="1" t="s">
        <v>5</v>
      </c>
      <c r="C331" s="4" t="str">
        <f>VLOOKUP(MONTH(Tabela1[[#This Row],[Dzień]]),Tabela3[],2,TRUE)</f>
        <v>Listopad</v>
      </c>
      <c r="D331" s="4">
        <f>YEAR(Tabela1[[#This Row],[Dzień]])</f>
        <v>2023</v>
      </c>
      <c r="E331" s="2">
        <f>VLOOKUP(Tabela1[[#This Row],[Pora roku]],TabelaPopyt[],2,FALSE)</f>
        <v>0.4</v>
      </c>
      <c r="F331" s="3">
        <v>10</v>
      </c>
      <c r="G331" s="7">
        <f>IF(AND(WEEKDAY(Tabela1[[#This Row],[Dzień]])&lt;=6,WEEKDAY(Tabela1[[#This Row],[Dzień]])&gt;=2),ROUNDDOWN(Tabela1[[#This Row],[Popyt]]*Tabela1[[#This Row],[Liczba Rowerów]],0)*30,0)</f>
        <v>0</v>
      </c>
      <c r="H331" s="7">
        <f>IF(WEEKDAY(Tabela1[[#This Row],[Dzień]])=1,Tabela1[[#This Row],[Liczba Rowerów]]*15,0)</f>
        <v>150</v>
      </c>
      <c r="I331" s="7">
        <f>Tabela1[[#This Row],[Przychód]]-Tabela1[[#This Row],[Koszt Serwisu]]</f>
        <v>-150</v>
      </c>
      <c r="J331" s="7">
        <f>J330+Tabela1[[#This Row],[Przychód]]</f>
        <v>37020</v>
      </c>
      <c r="K331" s="7">
        <f>K330+Tabela1[[#This Row],[Koszt Serwisu]]</f>
        <v>15200</v>
      </c>
      <c r="L331" s="7">
        <f>Tabela1[[#This Row],[Łączny przychód]]-Tabela1[[#This Row],[Łączny Koszt]]</f>
        <v>21820</v>
      </c>
      <c r="M331" s="7">
        <f>IF(AND(WEEKDAY(Tabela1[[#This Row],[Dzień]])&lt;=6,WEEKDAY(Tabela1[[#This Row],[Dzień]])&gt;=2),ROUNDDOWN(Tabela1[[#This Row],[Popyt]]*Tabela1[[#This Row],[Liczba Rowerów]],0)*E$734,0)</f>
        <v>0</v>
      </c>
      <c r="N331" s="7">
        <f>Tabela1[[#This Row],[Testowany przychód]]-Tabela1[[#This Row],[Koszt Serwisu]]</f>
        <v>-150</v>
      </c>
      <c r="O331" s="4">
        <f>IF(P330 &lt;&gt; 0, O330 + 3, O330)</f>
        <v>25</v>
      </c>
      <c r="P331" s="4">
        <f>IF(AND(C331 &lt;&gt; C332,L330&gt;=2400),2400,0)</f>
        <v>0</v>
      </c>
      <c r="Q331" s="7">
        <f>IF(AND(WEEKDAY(Tabela1[[#This Row],[Dzień]])&lt;=6,WEEKDAY(Tabela1[[#This Row],[Dzień]])&gt;=2),ROUNDDOWN(Tabela1[[#This Row],[Popyt]]*Tabela1[[#This Row],[Nowa liczba rowerów]],0)*30,0)</f>
        <v>0</v>
      </c>
      <c r="R331" s="7">
        <f>IF(WEEKDAY(Tabela1[[#This Row],[Dzień]])=1,Tabela1[[#This Row],[Nowa liczba rowerów]]*15,0) + Tabela1[[#This Row],[Koszt kupionych rowerów]]</f>
        <v>375</v>
      </c>
      <c r="S331"/>
    </row>
    <row r="332" spans="1:19" x14ac:dyDescent="0.25">
      <c r="A332" s="1">
        <v>45257</v>
      </c>
      <c r="B332" s="1" t="s">
        <v>5</v>
      </c>
      <c r="C332" s="4" t="str">
        <f>VLOOKUP(MONTH(Tabela1[[#This Row],[Dzień]]),Tabela3[],2,TRUE)</f>
        <v>Listopad</v>
      </c>
      <c r="D332" s="4">
        <f>YEAR(Tabela1[[#This Row],[Dzień]])</f>
        <v>2023</v>
      </c>
      <c r="E332" s="2">
        <f>VLOOKUP(Tabela1[[#This Row],[Pora roku]],TabelaPopyt[],2,FALSE)</f>
        <v>0.4</v>
      </c>
      <c r="F332" s="3">
        <v>10</v>
      </c>
      <c r="G332" s="7">
        <f>IF(AND(WEEKDAY(Tabela1[[#This Row],[Dzień]])&lt;=6,WEEKDAY(Tabela1[[#This Row],[Dzień]])&gt;=2),ROUNDDOWN(Tabela1[[#This Row],[Popyt]]*Tabela1[[#This Row],[Liczba Rowerów]],0)*30,0)</f>
        <v>120</v>
      </c>
      <c r="H332" s="7">
        <f>IF(WEEKDAY(Tabela1[[#This Row],[Dzień]])=1,Tabela1[[#This Row],[Liczba Rowerów]]*15,0)</f>
        <v>0</v>
      </c>
      <c r="I332" s="7">
        <f>Tabela1[[#This Row],[Przychód]]-Tabela1[[#This Row],[Koszt Serwisu]]</f>
        <v>120</v>
      </c>
      <c r="J332" s="7">
        <f>J331+Tabela1[[#This Row],[Przychód]]</f>
        <v>37140</v>
      </c>
      <c r="K332" s="7">
        <f>K331+Tabela1[[#This Row],[Koszt Serwisu]]</f>
        <v>15200</v>
      </c>
      <c r="L332" s="7">
        <f>Tabela1[[#This Row],[Łączny przychód]]-Tabela1[[#This Row],[Łączny Koszt]]</f>
        <v>21940</v>
      </c>
      <c r="M332" s="7">
        <f>IF(AND(WEEKDAY(Tabela1[[#This Row],[Dzień]])&lt;=6,WEEKDAY(Tabela1[[#This Row],[Dzień]])&gt;=2),ROUNDDOWN(Tabela1[[#This Row],[Popyt]]*Tabela1[[#This Row],[Liczba Rowerów]],0)*E$734,0)</f>
        <v>264</v>
      </c>
      <c r="N332" s="7">
        <f>Tabela1[[#This Row],[Testowany przychód]]-Tabela1[[#This Row],[Koszt Serwisu]]</f>
        <v>264</v>
      </c>
      <c r="O332" s="4">
        <f>IF(P331 &lt;&gt; 0, O331 + 3, O331)</f>
        <v>25</v>
      </c>
      <c r="P332" s="4">
        <f>IF(AND(C332 &lt;&gt; C333,L331&gt;=2400),2400,0)</f>
        <v>0</v>
      </c>
      <c r="Q332" s="7">
        <f>IF(AND(WEEKDAY(Tabela1[[#This Row],[Dzień]])&lt;=6,WEEKDAY(Tabela1[[#This Row],[Dzień]])&gt;=2),ROUNDDOWN(Tabela1[[#This Row],[Popyt]]*Tabela1[[#This Row],[Nowa liczba rowerów]],0)*30,0)</f>
        <v>300</v>
      </c>
      <c r="R332" s="7">
        <f>IF(WEEKDAY(Tabela1[[#This Row],[Dzień]])=1,Tabela1[[#This Row],[Nowa liczba rowerów]]*15,0) + Tabela1[[#This Row],[Koszt kupionych rowerów]]</f>
        <v>0</v>
      </c>
      <c r="S332"/>
    </row>
    <row r="333" spans="1:19" x14ac:dyDescent="0.25">
      <c r="A333" s="1">
        <v>45258</v>
      </c>
      <c r="B333" s="1" t="s">
        <v>5</v>
      </c>
      <c r="C333" s="4" t="str">
        <f>VLOOKUP(MONTH(Tabela1[[#This Row],[Dzień]]),Tabela3[],2,TRUE)</f>
        <v>Listopad</v>
      </c>
      <c r="D333" s="4">
        <f>YEAR(Tabela1[[#This Row],[Dzień]])</f>
        <v>2023</v>
      </c>
      <c r="E333" s="2">
        <f>VLOOKUP(Tabela1[[#This Row],[Pora roku]],TabelaPopyt[],2,FALSE)</f>
        <v>0.4</v>
      </c>
      <c r="F333" s="3">
        <v>10</v>
      </c>
      <c r="G333" s="7">
        <f>IF(AND(WEEKDAY(Tabela1[[#This Row],[Dzień]])&lt;=6,WEEKDAY(Tabela1[[#This Row],[Dzień]])&gt;=2),ROUNDDOWN(Tabela1[[#This Row],[Popyt]]*Tabela1[[#This Row],[Liczba Rowerów]],0)*30,0)</f>
        <v>120</v>
      </c>
      <c r="H333" s="7">
        <f>IF(WEEKDAY(Tabela1[[#This Row],[Dzień]])=1,Tabela1[[#This Row],[Liczba Rowerów]]*15,0)</f>
        <v>0</v>
      </c>
      <c r="I333" s="7">
        <f>Tabela1[[#This Row],[Przychód]]-Tabela1[[#This Row],[Koszt Serwisu]]</f>
        <v>120</v>
      </c>
      <c r="J333" s="7">
        <f>J332+Tabela1[[#This Row],[Przychód]]</f>
        <v>37260</v>
      </c>
      <c r="K333" s="7">
        <f>K332+Tabela1[[#This Row],[Koszt Serwisu]]</f>
        <v>15200</v>
      </c>
      <c r="L333" s="7">
        <f>Tabela1[[#This Row],[Łączny przychód]]-Tabela1[[#This Row],[Łączny Koszt]]</f>
        <v>22060</v>
      </c>
      <c r="M333" s="7">
        <f>IF(AND(WEEKDAY(Tabela1[[#This Row],[Dzień]])&lt;=6,WEEKDAY(Tabela1[[#This Row],[Dzień]])&gt;=2),ROUNDDOWN(Tabela1[[#This Row],[Popyt]]*Tabela1[[#This Row],[Liczba Rowerów]],0)*E$734,0)</f>
        <v>264</v>
      </c>
      <c r="N333" s="7">
        <f>Tabela1[[#This Row],[Testowany przychód]]-Tabela1[[#This Row],[Koszt Serwisu]]</f>
        <v>264</v>
      </c>
      <c r="O333" s="4">
        <f>IF(P332 &lt;&gt; 0, O332 + 3, O332)</f>
        <v>25</v>
      </c>
      <c r="P333" s="4">
        <f>IF(AND(C333 &lt;&gt; C334,L332&gt;=2400),2400,0)</f>
        <v>0</v>
      </c>
      <c r="Q333" s="7">
        <f>IF(AND(WEEKDAY(Tabela1[[#This Row],[Dzień]])&lt;=6,WEEKDAY(Tabela1[[#This Row],[Dzień]])&gt;=2),ROUNDDOWN(Tabela1[[#This Row],[Popyt]]*Tabela1[[#This Row],[Nowa liczba rowerów]],0)*30,0)</f>
        <v>300</v>
      </c>
      <c r="R333" s="7">
        <f>IF(WEEKDAY(Tabela1[[#This Row],[Dzień]])=1,Tabela1[[#This Row],[Nowa liczba rowerów]]*15,0) + Tabela1[[#This Row],[Koszt kupionych rowerów]]</f>
        <v>0</v>
      </c>
      <c r="S333"/>
    </row>
    <row r="334" spans="1:19" x14ac:dyDescent="0.25">
      <c r="A334" s="1">
        <v>45259</v>
      </c>
      <c r="B334" s="1" t="s">
        <v>5</v>
      </c>
      <c r="C334" s="4" t="str">
        <f>VLOOKUP(MONTH(Tabela1[[#This Row],[Dzień]]),Tabela3[],2,TRUE)</f>
        <v>Listopad</v>
      </c>
      <c r="D334" s="4">
        <f>YEAR(Tabela1[[#This Row],[Dzień]])</f>
        <v>2023</v>
      </c>
      <c r="E334" s="2">
        <f>VLOOKUP(Tabela1[[#This Row],[Pora roku]],TabelaPopyt[],2,FALSE)</f>
        <v>0.4</v>
      </c>
      <c r="F334" s="3">
        <v>10</v>
      </c>
      <c r="G334" s="7">
        <f>IF(AND(WEEKDAY(Tabela1[[#This Row],[Dzień]])&lt;=6,WEEKDAY(Tabela1[[#This Row],[Dzień]])&gt;=2),ROUNDDOWN(Tabela1[[#This Row],[Popyt]]*Tabela1[[#This Row],[Liczba Rowerów]],0)*30,0)</f>
        <v>120</v>
      </c>
      <c r="H334" s="7">
        <f>IF(WEEKDAY(Tabela1[[#This Row],[Dzień]])=1,Tabela1[[#This Row],[Liczba Rowerów]]*15,0)</f>
        <v>0</v>
      </c>
      <c r="I334" s="7">
        <f>Tabela1[[#This Row],[Przychód]]-Tabela1[[#This Row],[Koszt Serwisu]]</f>
        <v>120</v>
      </c>
      <c r="J334" s="7">
        <f>J333+Tabela1[[#This Row],[Przychód]]</f>
        <v>37380</v>
      </c>
      <c r="K334" s="7">
        <f>K333+Tabela1[[#This Row],[Koszt Serwisu]]</f>
        <v>15200</v>
      </c>
      <c r="L334" s="7">
        <f>Tabela1[[#This Row],[Łączny przychód]]-Tabela1[[#This Row],[Łączny Koszt]]</f>
        <v>22180</v>
      </c>
      <c r="M334" s="7">
        <f>IF(AND(WEEKDAY(Tabela1[[#This Row],[Dzień]])&lt;=6,WEEKDAY(Tabela1[[#This Row],[Dzień]])&gt;=2),ROUNDDOWN(Tabela1[[#This Row],[Popyt]]*Tabela1[[#This Row],[Liczba Rowerów]],0)*E$734,0)</f>
        <v>264</v>
      </c>
      <c r="N334" s="7">
        <f>Tabela1[[#This Row],[Testowany przychód]]-Tabela1[[#This Row],[Koszt Serwisu]]</f>
        <v>264</v>
      </c>
      <c r="O334" s="4">
        <f>IF(P333 &lt;&gt; 0, O333 + 3, O333)</f>
        <v>25</v>
      </c>
      <c r="P334" s="4">
        <f>IF(AND(C334 &lt;&gt; C335,L333&gt;=2400),2400,0)</f>
        <v>0</v>
      </c>
      <c r="Q334" s="7">
        <f>IF(AND(WEEKDAY(Tabela1[[#This Row],[Dzień]])&lt;=6,WEEKDAY(Tabela1[[#This Row],[Dzień]])&gt;=2),ROUNDDOWN(Tabela1[[#This Row],[Popyt]]*Tabela1[[#This Row],[Nowa liczba rowerów]],0)*30,0)</f>
        <v>300</v>
      </c>
      <c r="R334" s="7">
        <f>IF(WEEKDAY(Tabela1[[#This Row],[Dzień]])=1,Tabela1[[#This Row],[Nowa liczba rowerów]]*15,0) + Tabela1[[#This Row],[Koszt kupionych rowerów]]</f>
        <v>0</v>
      </c>
      <c r="S334"/>
    </row>
    <row r="335" spans="1:19" x14ac:dyDescent="0.25">
      <c r="A335" s="1">
        <v>45260</v>
      </c>
      <c r="B335" s="1" t="s">
        <v>5</v>
      </c>
      <c r="C335" s="4" t="str">
        <f>VLOOKUP(MONTH(Tabela1[[#This Row],[Dzień]]),Tabela3[],2,TRUE)</f>
        <v>Listopad</v>
      </c>
      <c r="D335" s="4">
        <f>YEAR(Tabela1[[#This Row],[Dzień]])</f>
        <v>2023</v>
      </c>
      <c r="E335" s="2">
        <f>VLOOKUP(Tabela1[[#This Row],[Pora roku]],TabelaPopyt[],2,FALSE)</f>
        <v>0.4</v>
      </c>
      <c r="F335" s="3">
        <v>10</v>
      </c>
      <c r="G335" s="7">
        <f>IF(AND(WEEKDAY(Tabela1[[#This Row],[Dzień]])&lt;=6,WEEKDAY(Tabela1[[#This Row],[Dzień]])&gt;=2),ROUNDDOWN(Tabela1[[#This Row],[Popyt]]*Tabela1[[#This Row],[Liczba Rowerów]],0)*30,0)</f>
        <v>120</v>
      </c>
      <c r="H335" s="7">
        <f>IF(WEEKDAY(Tabela1[[#This Row],[Dzień]])=1,Tabela1[[#This Row],[Liczba Rowerów]]*15,0)</f>
        <v>0</v>
      </c>
      <c r="I335" s="7">
        <f>Tabela1[[#This Row],[Przychód]]-Tabela1[[#This Row],[Koszt Serwisu]]</f>
        <v>120</v>
      </c>
      <c r="J335" s="7">
        <f>J334+Tabela1[[#This Row],[Przychód]]</f>
        <v>37500</v>
      </c>
      <c r="K335" s="7">
        <f>K334+Tabela1[[#This Row],[Koszt Serwisu]]</f>
        <v>15200</v>
      </c>
      <c r="L335" s="7">
        <f>Tabela1[[#This Row],[Łączny przychód]]-Tabela1[[#This Row],[Łączny Koszt]]</f>
        <v>22300</v>
      </c>
      <c r="M335" s="7">
        <f>IF(AND(WEEKDAY(Tabela1[[#This Row],[Dzień]])&lt;=6,WEEKDAY(Tabela1[[#This Row],[Dzień]])&gt;=2),ROUNDDOWN(Tabela1[[#This Row],[Popyt]]*Tabela1[[#This Row],[Liczba Rowerów]],0)*E$734,0)</f>
        <v>264</v>
      </c>
      <c r="N335" s="7">
        <f>Tabela1[[#This Row],[Testowany przychód]]-Tabela1[[#This Row],[Koszt Serwisu]]</f>
        <v>264</v>
      </c>
      <c r="O335" s="4">
        <f>IF(P334 &lt;&gt; 0, O334 + 3, O334)</f>
        <v>25</v>
      </c>
      <c r="P335" s="4">
        <f>IF(AND(C335 &lt;&gt; C336,L334&gt;=2400),2400,0)</f>
        <v>2400</v>
      </c>
      <c r="Q335" s="7">
        <f>IF(AND(WEEKDAY(Tabela1[[#This Row],[Dzień]])&lt;=6,WEEKDAY(Tabela1[[#This Row],[Dzień]])&gt;=2),ROUNDDOWN(Tabela1[[#This Row],[Popyt]]*Tabela1[[#This Row],[Nowa liczba rowerów]],0)*30,0)</f>
        <v>300</v>
      </c>
      <c r="R335" s="7">
        <f>IF(WEEKDAY(Tabela1[[#This Row],[Dzień]])=1,Tabela1[[#This Row],[Nowa liczba rowerów]]*15,0) + Tabela1[[#This Row],[Koszt kupionych rowerów]]</f>
        <v>2400</v>
      </c>
      <c r="S335"/>
    </row>
    <row r="336" spans="1:19" x14ac:dyDescent="0.25">
      <c r="A336" s="1">
        <v>45261</v>
      </c>
      <c r="B336" s="1" t="s">
        <v>5</v>
      </c>
      <c r="C336" s="4" t="str">
        <f>VLOOKUP(MONTH(Tabela1[[#This Row],[Dzień]]),Tabela3[],2,TRUE)</f>
        <v>Grudzień</v>
      </c>
      <c r="D336" s="4">
        <f>YEAR(Tabela1[[#This Row],[Dzień]])</f>
        <v>2023</v>
      </c>
      <c r="E336" s="2">
        <f>VLOOKUP(Tabela1[[#This Row],[Pora roku]],TabelaPopyt[],2,FALSE)</f>
        <v>0.4</v>
      </c>
      <c r="F336" s="3">
        <v>10</v>
      </c>
      <c r="G336" s="7">
        <f>IF(AND(WEEKDAY(Tabela1[[#This Row],[Dzień]])&lt;=6,WEEKDAY(Tabela1[[#This Row],[Dzień]])&gt;=2),ROUNDDOWN(Tabela1[[#This Row],[Popyt]]*Tabela1[[#This Row],[Liczba Rowerów]],0)*30,0)</f>
        <v>120</v>
      </c>
      <c r="H336" s="7">
        <f>IF(WEEKDAY(Tabela1[[#This Row],[Dzień]])=1,Tabela1[[#This Row],[Liczba Rowerów]]*15,0)</f>
        <v>0</v>
      </c>
      <c r="I336" s="7">
        <f>Tabela1[[#This Row],[Przychód]]-Tabela1[[#This Row],[Koszt Serwisu]]</f>
        <v>120</v>
      </c>
      <c r="J336" s="7">
        <f>J335+Tabela1[[#This Row],[Przychód]]</f>
        <v>37620</v>
      </c>
      <c r="K336" s="7">
        <f>K335+Tabela1[[#This Row],[Koszt Serwisu]]</f>
        <v>15200</v>
      </c>
      <c r="L336" s="7">
        <f>Tabela1[[#This Row],[Łączny przychód]]-Tabela1[[#This Row],[Łączny Koszt]]</f>
        <v>22420</v>
      </c>
      <c r="M336" s="7">
        <f>IF(AND(WEEKDAY(Tabela1[[#This Row],[Dzień]])&lt;=6,WEEKDAY(Tabela1[[#This Row],[Dzień]])&gt;=2),ROUNDDOWN(Tabela1[[#This Row],[Popyt]]*Tabela1[[#This Row],[Liczba Rowerów]],0)*E$734,0)</f>
        <v>264</v>
      </c>
      <c r="N336" s="7">
        <f>Tabela1[[#This Row],[Testowany przychód]]-Tabela1[[#This Row],[Koszt Serwisu]]</f>
        <v>264</v>
      </c>
      <c r="O336" s="4">
        <f>IF(P335 &lt;&gt; 0, O335 + 3, O335)</f>
        <v>28</v>
      </c>
      <c r="P336" s="4">
        <f>IF(AND(C336 &lt;&gt; C337,L335&gt;=2400),2400,0)</f>
        <v>0</v>
      </c>
      <c r="Q336" s="7">
        <f>IF(AND(WEEKDAY(Tabela1[[#This Row],[Dzień]])&lt;=6,WEEKDAY(Tabela1[[#This Row],[Dzień]])&gt;=2),ROUNDDOWN(Tabela1[[#This Row],[Popyt]]*Tabela1[[#This Row],[Nowa liczba rowerów]],0)*30,0)</f>
        <v>330</v>
      </c>
      <c r="R336" s="7">
        <f>IF(WEEKDAY(Tabela1[[#This Row],[Dzień]])=1,Tabela1[[#This Row],[Nowa liczba rowerów]]*15,0) + Tabela1[[#This Row],[Koszt kupionych rowerów]]</f>
        <v>0</v>
      </c>
      <c r="S336"/>
    </row>
    <row r="337" spans="1:19" x14ac:dyDescent="0.25">
      <c r="A337" s="1">
        <v>45262</v>
      </c>
      <c r="B337" s="1" t="s">
        <v>5</v>
      </c>
      <c r="C337" s="4" t="str">
        <f>VLOOKUP(MONTH(Tabela1[[#This Row],[Dzień]]),Tabela3[],2,TRUE)</f>
        <v>Grudzień</v>
      </c>
      <c r="D337" s="4">
        <f>YEAR(Tabela1[[#This Row],[Dzień]])</f>
        <v>2023</v>
      </c>
      <c r="E337" s="2">
        <f>VLOOKUP(Tabela1[[#This Row],[Pora roku]],TabelaPopyt[],2,FALSE)</f>
        <v>0.4</v>
      </c>
      <c r="F337" s="3">
        <v>10</v>
      </c>
      <c r="G337" s="7">
        <f>IF(AND(WEEKDAY(Tabela1[[#This Row],[Dzień]])&lt;=6,WEEKDAY(Tabela1[[#This Row],[Dzień]])&gt;=2),ROUNDDOWN(Tabela1[[#This Row],[Popyt]]*Tabela1[[#This Row],[Liczba Rowerów]],0)*30,0)</f>
        <v>0</v>
      </c>
      <c r="H337" s="7">
        <f>IF(WEEKDAY(Tabela1[[#This Row],[Dzień]])=1,Tabela1[[#This Row],[Liczba Rowerów]]*15,0)</f>
        <v>0</v>
      </c>
      <c r="I337" s="7">
        <f>Tabela1[[#This Row],[Przychód]]-Tabela1[[#This Row],[Koszt Serwisu]]</f>
        <v>0</v>
      </c>
      <c r="J337" s="7">
        <f>J336+Tabela1[[#This Row],[Przychód]]</f>
        <v>37620</v>
      </c>
      <c r="K337" s="7">
        <f>K336+Tabela1[[#This Row],[Koszt Serwisu]]</f>
        <v>15200</v>
      </c>
      <c r="L337" s="7">
        <f>Tabela1[[#This Row],[Łączny przychód]]-Tabela1[[#This Row],[Łączny Koszt]]</f>
        <v>22420</v>
      </c>
      <c r="M337" s="7">
        <f>IF(AND(WEEKDAY(Tabela1[[#This Row],[Dzień]])&lt;=6,WEEKDAY(Tabela1[[#This Row],[Dzień]])&gt;=2),ROUNDDOWN(Tabela1[[#This Row],[Popyt]]*Tabela1[[#This Row],[Liczba Rowerów]],0)*E$734,0)</f>
        <v>0</v>
      </c>
      <c r="N337" s="7">
        <f>Tabela1[[#This Row],[Testowany przychód]]-Tabela1[[#This Row],[Koszt Serwisu]]</f>
        <v>0</v>
      </c>
      <c r="O337" s="4">
        <f>IF(P336 &lt;&gt; 0, O336 + 3, O336)</f>
        <v>28</v>
      </c>
      <c r="P337" s="4">
        <f>IF(AND(C337 &lt;&gt; C338,L336&gt;=2400),2400,0)</f>
        <v>0</v>
      </c>
      <c r="Q337" s="7">
        <f>IF(AND(WEEKDAY(Tabela1[[#This Row],[Dzień]])&lt;=6,WEEKDAY(Tabela1[[#This Row],[Dzień]])&gt;=2),ROUNDDOWN(Tabela1[[#This Row],[Popyt]]*Tabela1[[#This Row],[Nowa liczba rowerów]],0)*30,0)</f>
        <v>0</v>
      </c>
      <c r="R337" s="7">
        <f>IF(WEEKDAY(Tabela1[[#This Row],[Dzień]])=1,Tabela1[[#This Row],[Nowa liczba rowerów]]*15,0) + Tabela1[[#This Row],[Koszt kupionych rowerów]]</f>
        <v>0</v>
      </c>
      <c r="S337"/>
    </row>
    <row r="338" spans="1:19" x14ac:dyDescent="0.25">
      <c r="A338" s="1">
        <v>45263</v>
      </c>
      <c r="B338" s="1" t="s">
        <v>5</v>
      </c>
      <c r="C338" s="4" t="str">
        <f>VLOOKUP(MONTH(Tabela1[[#This Row],[Dzień]]),Tabela3[],2,TRUE)</f>
        <v>Grudzień</v>
      </c>
      <c r="D338" s="4">
        <f>YEAR(Tabela1[[#This Row],[Dzień]])</f>
        <v>2023</v>
      </c>
      <c r="E338" s="2">
        <f>VLOOKUP(Tabela1[[#This Row],[Pora roku]],TabelaPopyt[],2,FALSE)</f>
        <v>0.4</v>
      </c>
      <c r="F338" s="3">
        <v>10</v>
      </c>
      <c r="G338" s="7">
        <f>IF(AND(WEEKDAY(Tabela1[[#This Row],[Dzień]])&lt;=6,WEEKDAY(Tabela1[[#This Row],[Dzień]])&gt;=2),ROUNDDOWN(Tabela1[[#This Row],[Popyt]]*Tabela1[[#This Row],[Liczba Rowerów]],0)*30,0)</f>
        <v>0</v>
      </c>
      <c r="H338" s="7">
        <f>IF(WEEKDAY(Tabela1[[#This Row],[Dzień]])=1,Tabela1[[#This Row],[Liczba Rowerów]]*15,0)</f>
        <v>150</v>
      </c>
      <c r="I338" s="7">
        <f>Tabela1[[#This Row],[Przychód]]-Tabela1[[#This Row],[Koszt Serwisu]]</f>
        <v>-150</v>
      </c>
      <c r="J338" s="7">
        <f>J337+Tabela1[[#This Row],[Przychód]]</f>
        <v>37620</v>
      </c>
      <c r="K338" s="7">
        <f>K337+Tabela1[[#This Row],[Koszt Serwisu]]</f>
        <v>15350</v>
      </c>
      <c r="L338" s="7">
        <f>Tabela1[[#This Row],[Łączny przychód]]-Tabela1[[#This Row],[Łączny Koszt]]</f>
        <v>22270</v>
      </c>
      <c r="M338" s="7">
        <f>IF(AND(WEEKDAY(Tabela1[[#This Row],[Dzień]])&lt;=6,WEEKDAY(Tabela1[[#This Row],[Dzień]])&gt;=2),ROUNDDOWN(Tabela1[[#This Row],[Popyt]]*Tabela1[[#This Row],[Liczba Rowerów]],0)*E$734,0)</f>
        <v>0</v>
      </c>
      <c r="N338" s="7">
        <f>Tabela1[[#This Row],[Testowany przychód]]-Tabela1[[#This Row],[Koszt Serwisu]]</f>
        <v>-150</v>
      </c>
      <c r="O338" s="4">
        <f>IF(P337 &lt;&gt; 0, O337 + 3, O337)</f>
        <v>28</v>
      </c>
      <c r="P338" s="4">
        <f>IF(AND(C338 &lt;&gt; C339,L337&gt;=2400),2400,0)</f>
        <v>0</v>
      </c>
      <c r="Q338" s="7">
        <f>IF(AND(WEEKDAY(Tabela1[[#This Row],[Dzień]])&lt;=6,WEEKDAY(Tabela1[[#This Row],[Dzień]])&gt;=2),ROUNDDOWN(Tabela1[[#This Row],[Popyt]]*Tabela1[[#This Row],[Nowa liczba rowerów]],0)*30,0)</f>
        <v>0</v>
      </c>
      <c r="R338" s="7">
        <f>IF(WEEKDAY(Tabela1[[#This Row],[Dzień]])=1,Tabela1[[#This Row],[Nowa liczba rowerów]]*15,0) + Tabela1[[#This Row],[Koszt kupionych rowerów]]</f>
        <v>420</v>
      </c>
      <c r="S338"/>
    </row>
    <row r="339" spans="1:19" x14ac:dyDescent="0.25">
      <c r="A339" s="1">
        <v>45264</v>
      </c>
      <c r="B339" s="1" t="s">
        <v>5</v>
      </c>
      <c r="C339" s="4" t="str">
        <f>VLOOKUP(MONTH(Tabela1[[#This Row],[Dzień]]),Tabela3[],2,TRUE)</f>
        <v>Grudzień</v>
      </c>
      <c r="D339" s="4">
        <f>YEAR(Tabela1[[#This Row],[Dzień]])</f>
        <v>2023</v>
      </c>
      <c r="E339" s="2">
        <f>VLOOKUP(Tabela1[[#This Row],[Pora roku]],TabelaPopyt[],2,FALSE)</f>
        <v>0.4</v>
      </c>
      <c r="F339" s="3">
        <v>10</v>
      </c>
      <c r="G339" s="7">
        <f>IF(AND(WEEKDAY(Tabela1[[#This Row],[Dzień]])&lt;=6,WEEKDAY(Tabela1[[#This Row],[Dzień]])&gt;=2),ROUNDDOWN(Tabela1[[#This Row],[Popyt]]*Tabela1[[#This Row],[Liczba Rowerów]],0)*30,0)</f>
        <v>120</v>
      </c>
      <c r="H339" s="7">
        <f>IF(WEEKDAY(Tabela1[[#This Row],[Dzień]])=1,Tabela1[[#This Row],[Liczba Rowerów]]*15,0)</f>
        <v>0</v>
      </c>
      <c r="I339" s="7">
        <f>Tabela1[[#This Row],[Przychód]]-Tabela1[[#This Row],[Koszt Serwisu]]</f>
        <v>120</v>
      </c>
      <c r="J339" s="7">
        <f>J338+Tabela1[[#This Row],[Przychód]]</f>
        <v>37740</v>
      </c>
      <c r="K339" s="7">
        <f>K338+Tabela1[[#This Row],[Koszt Serwisu]]</f>
        <v>15350</v>
      </c>
      <c r="L339" s="7">
        <f>Tabela1[[#This Row],[Łączny przychód]]-Tabela1[[#This Row],[Łączny Koszt]]</f>
        <v>22390</v>
      </c>
      <c r="M339" s="7">
        <f>IF(AND(WEEKDAY(Tabela1[[#This Row],[Dzień]])&lt;=6,WEEKDAY(Tabela1[[#This Row],[Dzień]])&gt;=2),ROUNDDOWN(Tabela1[[#This Row],[Popyt]]*Tabela1[[#This Row],[Liczba Rowerów]],0)*E$734,0)</f>
        <v>264</v>
      </c>
      <c r="N339" s="7">
        <f>Tabela1[[#This Row],[Testowany przychód]]-Tabela1[[#This Row],[Koszt Serwisu]]</f>
        <v>264</v>
      </c>
      <c r="O339" s="4">
        <f>IF(P338 &lt;&gt; 0, O338 + 3, O338)</f>
        <v>28</v>
      </c>
      <c r="P339" s="4">
        <f>IF(AND(C339 &lt;&gt; C340,L338&gt;=2400),2400,0)</f>
        <v>0</v>
      </c>
      <c r="Q339" s="7">
        <f>IF(AND(WEEKDAY(Tabela1[[#This Row],[Dzień]])&lt;=6,WEEKDAY(Tabela1[[#This Row],[Dzień]])&gt;=2),ROUNDDOWN(Tabela1[[#This Row],[Popyt]]*Tabela1[[#This Row],[Nowa liczba rowerów]],0)*30,0)</f>
        <v>330</v>
      </c>
      <c r="R339" s="7">
        <f>IF(WEEKDAY(Tabela1[[#This Row],[Dzień]])=1,Tabela1[[#This Row],[Nowa liczba rowerów]]*15,0) + Tabela1[[#This Row],[Koszt kupionych rowerów]]</f>
        <v>0</v>
      </c>
      <c r="S339"/>
    </row>
    <row r="340" spans="1:19" x14ac:dyDescent="0.25">
      <c r="A340" s="1">
        <v>45265</v>
      </c>
      <c r="B340" s="1" t="s">
        <v>5</v>
      </c>
      <c r="C340" s="4" t="str">
        <f>VLOOKUP(MONTH(Tabela1[[#This Row],[Dzień]]),Tabela3[],2,TRUE)</f>
        <v>Grudzień</v>
      </c>
      <c r="D340" s="4">
        <f>YEAR(Tabela1[[#This Row],[Dzień]])</f>
        <v>2023</v>
      </c>
      <c r="E340" s="2">
        <f>VLOOKUP(Tabela1[[#This Row],[Pora roku]],TabelaPopyt[],2,FALSE)</f>
        <v>0.4</v>
      </c>
      <c r="F340" s="3">
        <v>10</v>
      </c>
      <c r="G340" s="7">
        <f>IF(AND(WEEKDAY(Tabela1[[#This Row],[Dzień]])&lt;=6,WEEKDAY(Tabela1[[#This Row],[Dzień]])&gt;=2),ROUNDDOWN(Tabela1[[#This Row],[Popyt]]*Tabela1[[#This Row],[Liczba Rowerów]],0)*30,0)</f>
        <v>120</v>
      </c>
      <c r="H340" s="7">
        <f>IF(WEEKDAY(Tabela1[[#This Row],[Dzień]])=1,Tabela1[[#This Row],[Liczba Rowerów]]*15,0)</f>
        <v>0</v>
      </c>
      <c r="I340" s="7">
        <f>Tabela1[[#This Row],[Przychód]]-Tabela1[[#This Row],[Koszt Serwisu]]</f>
        <v>120</v>
      </c>
      <c r="J340" s="7">
        <f>J339+Tabela1[[#This Row],[Przychód]]</f>
        <v>37860</v>
      </c>
      <c r="K340" s="7">
        <f>K339+Tabela1[[#This Row],[Koszt Serwisu]]</f>
        <v>15350</v>
      </c>
      <c r="L340" s="7">
        <f>Tabela1[[#This Row],[Łączny przychód]]-Tabela1[[#This Row],[Łączny Koszt]]</f>
        <v>22510</v>
      </c>
      <c r="M340" s="7">
        <f>IF(AND(WEEKDAY(Tabela1[[#This Row],[Dzień]])&lt;=6,WEEKDAY(Tabela1[[#This Row],[Dzień]])&gt;=2),ROUNDDOWN(Tabela1[[#This Row],[Popyt]]*Tabela1[[#This Row],[Liczba Rowerów]],0)*E$734,0)</f>
        <v>264</v>
      </c>
      <c r="N340" s="7">
        <f>Tabela1[[#This Row],[Testowany przychód]]-Tabela1[[#This Row],[Koszt Serwisu]]</f>
        <v>264</v>
      </c>
      <c r="O340" s="4">
        <f>IF(P339 &lt;&gt; 0, O339 + 3, O339)</f>
        <v>28</v>
      </c>
      <c r="P340" s="4">
        <f>IF(AND(C340 &lt;&gt; C341,L339&gt;=2400),2400,0)</f>
        <v>0</v>
      </c>
      <c r="Q340" s="7">
        <f>IF(AND(WEEKDAY(Tabela1[[#This Row],[Dzień]])&lt;=6,WEEKDAY(Tabela1[[#This Row],[Dzień]])&gt;=2),ROUNDDOWN(Tabela1[[#This Row],[Popyt]]*Tabela1[[#This Row],[Nowa liczba rowerów]],0)*30,0)</f>
        <v>330</v>
      </c>
      <c r="R340" s="7">
        <f>IF(WEEKDAY(Tabela1[[#This Row],[Dzień]])=1,Tabela1[[#This Row],[Nowa liczba rowerów]]*15,0) + Tabela1[[#This Row],[Koszt kupionych rowerów]]</f>
        <v>0</v>
      </c>
      <c r="S340"/>
    </row>
    <row r="341" spans="1:19" x14ac:dyDescent="0.25">
      <c r="A341" s="1">
        <v>45266</v>
      </c>
      <c r="B341" s="1" t="s">
        <v>5</v>
      </c>
      <c r="C341" s="4" t="str">
        <f>VLOOKUP(MONTH(Tabela1[[#This Row],[Dzień]]),Tabela3[],2,TRUE)</f>
        <v>Grudzień</v>
      </c>
      <c r="D341" s="4">
        <f>YEAR(Tabela1[[#This Row],[Dzień]])</f>
        <v>2023</v>
      </c>
      <c r="E341" s="2">
        <f>VLOOKUP(Tabela1[[#This Row],[Pora roku]],TabelaPopyt[],2,FALSE)</f>
        <v>0.4</v>
      </c>
      <c r="F341" s="3">
        <v>10</v>
      </c>
      <c r="G341" s="7">
        <f>IF(AND(WEEKDAY(Tabela1[[#This Row],[Dzień]])&lt;=6,WEEKDAY(Tabela1[[#This Row],[Dzień]])&gt;=2),ROUNDDOWN(Tabela1[[#This Row],[Popyt]]*Tabela1[[#This Row],[Liczba Rowerów]],0)*30,0)</f>
        <v>120</v>
      </c>
      <c r="H341" s="7">
        <f>IF(WEEKDAY(Tabela1[[#This Row],[Dzień]])=1,Tabela1[[#This Row],[Liczba Rowerów]]*15,0)</f>
        <v>0</v>
      </c>
      <c r="I341" s="7">
        <f>Tabela1[[#This Row],[Przychód]]-Tabela1[[#This Row],[Koszt Serwisu]]</f>
        <v>120</v>
      </c>
      <c r="J341" s="7">
        <f>J340+Tabela1[[#This Row],[Przychód]]</f>
        <v>37980</v>
      </c>
      <c r="K341" s="7">
        <f>K340+Tabela1[[#This Row],[Koszt Serwisu]]</f>
        <v>15350</v>
      </c>
      <c r="L341" s="7">
        <f>Tabela1[[#This Row],[Łączny przychód]]-Tabela1[[#This Row],[Łączny Koszt]]</f>
        <v>22630</v>
      </c>
      <c r="M341" s="7">
        <f>IF(AND(WEEKDAY(Tabela1[[#This Row],[Dzień]])&lt;=6,WEEKDAY(Tabela1[[#This Row],[Dzień]])&gt;=2),ROUNDDOWN(Tabela1[[#This Row],[Popyt]]*Tabela1[[#This Row],[Liczba Rowerów]],0)*E$734,0)</f>
        <v>264</v>
      </c>
      <c r="N341" s="7">
        <f>Tabela1[[#This Row],[Testowany przychód]]-Tabela1[[#This Row],[Koszt Serwisu]]</f>
        <v>264</v>
      </c>
      <c r="O341" s="4">
        <f>IF(P340 &lt;&gt; 0, O340 + 3, O340)</f>
        <v>28</v>
      </c>
      <c r="P341" s="4">
        <f>IF(AND(C341 &lt;&gt; C342,L340&gt;=2400),2400,0)</f>
        <v>0</v>
      </c>
      <c r="Q341" s="7">
        <f>IF(AND(WEEKDAY(Tabela1[[#This Row],[Dzień]])&lt;=6,WEEKDAY(Tabela1[[#This Row],[Dzień]])&gt;=2),ROUNDDOWN(Tabela1[[#This Row],[Popyt]]*Tabela1[[#This Row],[Nowa liczba rowerów]],0)*30,0)</f>
        <v>330</v>
      </c>
      <c r="R341" s="7">
        <f>IF(WEEKDAY(Tabela1[[#This Row],[Dzień]])=1,Tabela1[[#This Row],[Nowa liczba rowerów]]*15,0) + Tabela1[[#This Row],[Koszt kupionych rowerów]]</f>
        <v>0</v>
      </c>
      <c r="S341"/>
    </row>
    <row r="342" spans="1:19" x14ac:dyDescent="0.25">
      <c r="A342" s="1">
        <v>45267</v>
      </c>
      <c r="B342" s="1" t="s">
        <v>5</v>
      </c>
      <c r="C342" s="4" t="str">
        <f>VLOOKUP(MONTH(Tabela1[[#This Row],[Dzień]]),Tabela3[],2,TRUE)</f>
        <v>Grudzień</v>
      </c>
      <c r="D342" s="4">
        <f>YEAR(Tabela1[[#This Row],[Dzień]])</f>
        <v>2023</v>
      </c>
      <c r="E342" s="2">
        <f>VLOOKUP(Tabela1[[#This Row],[Pora roku]],TabelaPopyt[],2,FALSE)</f>
        <v>0.4</v>
      </c>
      <c r="F342" s="3">
        <v>10</v>
      </c>
      <c r="G342" s="7">
        <f>IF(AND(WEEKDAY(Tabela1[[#This Row],[Dzień]])&lt;=6,WEEKDAY(Tabela1[[#This Row],[Dzień]])&gt;=2),ROUNDDOWN(Tabela1[[#This Row],[Popyt]]*Tabela1[[#This Row],[Liczba Rowerów]],0)*30,0)</f>
        <v>120</v>
      </c>
      <c r="H342" s="7">
        <f>IF(WEEKDAY(Tabela1[[#This Row],[Dzień]])=1,Tabela1[[#This Row],[Liczba Rowerów]]*15,0)</f>
        <v>0</v>
      </c>
      <c r="I342" s="7">
        <f>Tabela1[[#This Row],[Przychód]]-Tabela1[[#This Row],[Koszt Serwisu]]</f>
        <v>120</v>
      </c>
      <c r="J342" s="7">
        <f>J341+Tabela1[[#This Row],[Przychód]]</f>
        <v>38100</v>
      </c>
      <c r="K342" s="7">
        <f>K341+Tabela1[[#This Row],[Koszt Serwisu]]</f>
        <v>15350</v>
      </c>
      <c r="L342" s="7">
        <f>Tabela1[[#This Row],[Łączny przychód]]-Tabela1[[#This Row],[Łączny Koszt]]</f>
        <v>22750</v>
      </c>
      <c r="M342" s="7">
        <f>IF(AND(WEEKDAY(Tabela1[[#This Row],[Dzień]])&lt;=6,WEEKDAY(Tabela1[[#This Row],[Dzień]])&gt;=2),ROUNDDOWN(Tabela1[[#This Row],[Popyt]]*Tabela1[[#This Row],[Liczba Rowerów]],0)*E$734,0)</f>
        <v>264</v>
      </c>
      <c r="N342" s="7">
        <f>Tabela1[[#This Row],[Testowany przychód]]-Tabela1[[#This Row],[Koszt Serwisu]]</f>
        <v>264</v>
      </c>
      <c r="O342" s="4">
        <f>IF(P341 &lt;&gt; 0, O341 + 3, O341)</f>
        <v>28</v>
      </c>
      <c r="P342" s="4">
        <f>IF(AND(C342 &lt;&gt; C343,L341&gt;=2400),2400,0)</f>
        <v>0</v>
      </c>
      <c r="Q342" s="7">
        <f>IF(AND(WEEKDAY(Tabela1[[#This Row],[Dzień]])&lt;=6,WEEKDAY(Tabela1[[#This Row],[Dzień]])&gt;=2),ROUNDDOWN(Tabela1[[#This Row],[Popyt]]*Tabela1[[#This Row],[Nowa liczba rowerów]],0)*30,0)</f>
        <v>330</v>
      </c>
      <c r="R342" s="7">
        <f>IF(WEEKDAY(Tabela1[[#This Row],[Dzień]])=1,Tabela1[[#This Row],[Nowa liczba rowerów]]*15,0) + Tabela1[[#This Row],[Koszt kupionych rowerów]]</f>
        <v>0</v>
      </c>
      <c r="S342"/>
    </row>
    <row r="343" spans="1:19" x14ac:dyDescent="0.25">
      <c r="A343" s="1">
        <v>45268</v>
      </c>
      <c r="B343" s="1" t="s">
        <v>5</v>
      </c>
      <c r="C343" s="4" t="str">
        <f>VLOOKUP(MONTH(Tabela1[[#This Row],[Dzień]]),Tabela3[],2,TRUE)</f>
        <v>Grudzień</v>
      </c>
      <c r="D343" s="4">
        <f>YEAR(Tabela1[[#This Row],[Dzień]])</f>
        <v>2023</v>
      </c>
      <c r="E343" s="2">
        <f>VLOOKUP(Tabela1[[#This Row],[Pora roku]],TabelaPopyt[],2,FALSE)</f>
        <v>0.4</v>
      </c>
      <c r="F343" s="3">
        <v>10</v>
      </c>
      <c r="G343" s="7">
        <f>IF(AND(WEEKDAY(Tabela1[[#This Row],[Dzień]])&lt;=6,WEEKDAY(Tabela1[[#This Row],[Dzień]])&gt;=2),ROUNDDOWN(Tabela1[[#This Row],[Popyt]]*Tabela1[[#This Row],[Liczba Rowerów]],0)*30,0)</f>
        <v>120</v>
      </c>
      <c r="H343" s="7">
        <f>IF(WEEKDAY(Tabela1[[#This Row],[Dzień]])=1,Tabela1[[#This Row],[Liczba Rowerów]]*15,0)</f>
        <v>0</v>
      </c>
      <c r="I343" s="7">
        <f>Tabela1[[#This Row],[Przychód]]-Tabela1[[#This Row],[Koszt Serwisu]]</f>
        <v>120</v>
      </c>
      <c r="J343" s="7">
        <f>J342+Tabela1[[#This Row],[Przychód]]</f>
        <v>38220</v>
      </c>
      <c r="K343" s="7">
        <f>K342+Tabela1[[#This Row],[Koszt Serwisu]]</f>
        <v>15350</v>
      </c>
      <c r="L343" s="7">
        <f>Tabela1[[#This Row],[Łączny przychód]]-Tabela1[[#This Row],[Łączny Koszt]]</f>
        <v>22870</v>
      </c>
      <c r="M343" s="7">
        <f>IF(AND(WEEKDAY(Tabela1[[#This Row],[Dzień]])&lt;=6,WEEKDAY(Tabela1[[#This Row],[Dzień]])&gt;=2),ROUNDDOWN(Tabela1[[#This Row],[Popyt]]*Tabela1[[#This Row],[Liczba Rowerów]],0)*E$734,0)</f>
        <v>264</v>
      </c>
      <c r="N343" s="7">
        <f>Tabela1[[#This Row],[Testowany przychód]]-Tabela1[[#This Row],[Koszt Serwisu]]</f>
        <v>264</v>
      </c>
      <c r="O343" s="4">
        <f>IF(P342 &lt;&gt; 0, O342 + 3, O342)</f>
        <v>28</v>
      </c>
      <c r="P343" s="4">
        <f>IF(AND(C343 &lt;&gt; C344,L342&gt;=2400),2400,0)</f>
        <v>0</v>
      </c>
      <c r="Q343" s="7">
        <f>IF(AND(WEEKDAY(Tabela1[[#This Row],[Dzień]])&lt;=6,WEEKDAY(Tabela1[[#This Row],[Dzień]])&gt;=2),ROUNDDOWN(Tabela1[[#This Row],[Popyt]]*Tabela1[[#This Row],[Nowa liczba rowerów]],0)*30,0)</f>
        <v>330</v>
      </c>
      <c r="R343" s="7">
        <f>IF(WEEKDAY(Tabela1[[#This Row],[Dzień]])=1,Tabela1[[#This Row],[Nowa liczba rowerów]]*15,0) + Tabela1[[#This Row],[Koszt kupionych rowerów]]</f>
        <v>0</v>
      </c>
      <c r="S343"/>
    </row>
    <row r="344" spans="1:19" x14ac:dyDescent="0.25">
      <c r="A344" s="1">
        <v>45269</v>
      </c>
      <c r="B344" s="1" t="s">
        <v>5</v>
      </c>
      <c r="C344" s="4" t="str">
        <f>VLOOKUP(MONTH(Tabela1[[#This Row],[Dzień]]),Tabela3[],2,TRUE)</f>
        <v>Grudzień</v>
      </c>
      <c r="D344" s="4">
        <f>YEAR(Tabela1[[#This Row],[Dzień]])</f>
        <v>2023</v>
      </c>
      <c r="E344" s="2">
        <f>VLOOKUP(Tabela1[[#This Row],[Pora roku]],TabelaPopyt[],2,FALSE)</f>
        <v>0.4</v>
      </c>
      <c r="F344" s="3">
        <v>10</v>
      </c>
      <c r="G344" s="7">
        <f>IF(AND(WEEKDAY(Tabela1[[#This Row],[Dzień]])&lt;=6,WEEKDAY(Tabela1[[#This Row],[Dzień]])&gt;=2),ROUNDDOWN(Tabela1[[#This Row],[Popyt]]*Tabela1[[#This Row],[Liczba Rowerów]],0)*30,0)</f>
        <v>0</v>
      </c>
      <c r="H344" s="7">
        <f>IF(WEEKDAY(Tabela1[[#This Row],[Dzień]])=1,Tabela1[[#This Row],[Liczba Rowerów]]*15,0)</f>
        <v>0</v>
      </c>
      <c r="I344" s="7">
        <f>Tabela1[[#This Row],[Przychód]]-Tabela1[[#This Row],[Koszt Serwisu]]</f>
        <v>0</v>
      </c>
      <c r="J344" s="7">
        <f>J343+Tabela1[[#This Row],[Przychód]]</f>
        <v>38220</v>
      </c>
      <c r="K344" s="7">
        <f>K343+Tabela1[[#This Row],[Koszt Serwisu]]</f>
        <v>15350</v>
      </c>
      <c r="L344" s="7">
        <f>Tabela1[[#This Row],[Łączny przychód]]-Tabela1[[#This Row],[Łączny Koszt]]</f>
        <v>22870</v>
      </c>
      <c r="M344" s="7">
        <f>IF(AND(WEEKDAY(Tabela1[[#This Row],[Dzień]])&lt;=6,WEEKDAY(Tabela1[[#This Row],[Dzień]])&gt;=2),ROUNDDOWN(Tabela1[[#This Row],[Popyt]]*Tabela1[[#This Row],[Liczba Rowerów]],0)*E$734,0)</f>
        <v>0</v>
      </c>
      <c r="N344" s="7">
        <f>Tabela1[[#This Row],[Testowany przychód]]-Tabela1[[#This Row],[Koszt Serwisu]]</f>
        <v>0</v>
      </c>
      <c r="O344" s="4">
        <f>IF(P343 &lt;&gt; 0, O343 + 3, O343)</f>
        <v>28</v>
      </c>
      <c r="P344" s="4">
        <f>IF(AND(C344 &lt;&gt; C345,L343&gt;=2400),2400,0)</f>
        <v>0</v>
      </c>
      <c r="Q344" s="7">
        <f>IF(AND(WEEKDAY(Tabela1[[#This Row],[Dzień]])&lt;=6,WEEKDAY(Tabela1[[#This Row],[Dzień]])&gt;=2),ROUNDDOWN(Tabela1[[#This Row],[Popyt]]*Tabela1[[#This Row],[Nowa liczba rowerów]],0)*30,0)</f>
        <v>0</v>
      </c>
      <c r="R344" s="7">
        <f>IF(WEEKDAY(Tabela1[[#This Row],[Dzień]])=1,Tabela1[[#This Row],[Nowa liczba rowerów]]*15,0) + Tabela1[[#This Row],[Koszt kupionych rowerów]]</f>
        <v>0</v>
      </c>
      <c r="S344"/>
    </row>
    <row r="345" spans="1:19" x14ac:dyDescent="0.25">
      <c r="A345" s="1">
        <v>45270</v>
      </c>
      <c r="B345" s="1" t="s">
        <v>5</v>
      </c>
      <c r="C345" s="4" t="str">
        <f>VLOOKUP(MONTH(Tabela1[[#This Row],[Dzień]]),Tabela3[],2,TRUE)</f>
        <v>Grudzień</v>
      </c>
      <c r="D345" s="4">
        <f>YEAR(Tabela1[[#This Row],[Dzień]])</f>
        <v>2023</v>
      </c>
      <c r="E345" s="2">
        <f>VLOOKUP(Tabela1[[#This Row],[Pora roku]],TabelaPopyt[],2,FALSE)</f>
        <v>0.4</v>
      </c>
      <c r="F345" s="3">
        <v>10</v>
      </c>
      <c r="G345" s="7">
        <f>IF(AND(WEEKDAY(Tabela1[[#This Row],[Dzień]])&lt;=6,WEEKDAY(Tabela1[[#This Row],[Dzień]])&gt;=2),ROUNDDOWN(Tabela1[[#This Row],[Popyt]]*Tabela1[[#This Row],[Liczba Rowerów]],0)*30,0)</f>
        <v>0</v>
      </c>
      <c r="H345" s="7">
        <f>IF(WEEKDAY(Tabela1[[#This Row],[Dzień]])=1,Tabela1[[#This Row],[Liczba Rowerów]]*15,0)</f>
        <v>150</v>
      </c>
      <c r="I345" s="7">
        <f>Tabela1[[#This Row],[Przychód]]-Tabela1[[#This Row],[Koszt Serwisu]]</f>
        <v>-150</v>
      </c>
      <c r="J345" s="7">
        <f>J344+Tabela1[[#This Row],[Przychód]]</f>
        <v>38220</v>
      </c>
      <c r="K345" s="7">
        <f>K344+Tabela1[[#This Row],[Koszt Serwisu]]</f>
        <v>15500</v>
      </c>
      <c r="L345" s="7">
        <f>Tabela1[[#This Row],[Łączny przychód]]-Tabela1[[#This Row],[Łączny Koszt]]</f>
        <v>22720</v>
      </c>
      <c r="M345" s="7">
        <f>IF(AND(WEEKDAY(Tabela1[[#This Row],[Dzień]])&lt;=6,WEEKDAY(Tabela1[[#This Row],[Dzień]])&gt;=2),ROUNDDOWN(Tabela1[[#This Row],[Popyt]]*Tabela1[[#This Row],[Liczba Rowerów]],0)*E$734,0)</f>
        <v>0</v>
      </c>
      <c r="N345" s="7">
        <f>Tabela1[[#This Row],[Testowany przychód]]-Tabela1[[#This Row],[Koszt Serwisu]]</f>
        <v>-150</v>
      </c>
      <c r="O345" s="4">
        <f>IF(P344 &lt;&gt; 0, O344 + 3, O344)</f>
        <v>28</v>
      </c>
      <c r="P345" s="4">
        <f>IF(AND(C345 &lt;&gt; C346,L344&gt;=2400),2400,0)</f>
        <v>0</v>
      </c>
      <c r="Q345" s="7">
        <f>IF(AND(WEEKDAY(Tabela1[[#This Row],[Dzień]])&lt;=6,WEEKDAY(Tabela1[[#This Row],[Dzień]])&gt;=2),ROUNDDOWN(Tabela1[[#This Row],[Popyt]]*Tabela1[[#This Row],[Nowa liczba rowerów]],0)*30,0)</f>
        <v>0</v>
      </c>
      <c r="R345" s="7">
        <f>IF(WEEKDAY(Tabela1[[#This Row],[Dzień]])=1,Tabela1[[#This Row],[Nowa liczba rowerów]]*15,0) + Tabela1[[#This Row],[Koszt kupionych rowerów]]</f>
        <v>420</v>
      </c>
      <c r="S345"/>
    </row>
    <row r="346" spans="1:19" x14ac:dyDescent="0.25">
      <c r="A346" s="1">
        <v>45271</v>
      </c>
      <c r="B346" s="1" t="s">
        <v>5</v>
      </c>
      <c r="C346" s="4" t="str">
        <f>VLOOKUP(MONTH(Tabela1[[#This Row],[Dzień]]),Tabela3[],2,TRUE)</f>
        <v>Grudzień</v>
      </c>
      <c r="D346" s="4">
        <f>YEAR(Tabela1[[#This Row],[Dzień]])</f>
        <v>2023</v>
      </c>
      <c r="E346" s="2">
        <f>VLOOKUP(Tabela1[[#This Row],[Pora roku]],TabelaPopyt[],2,FALSE)</f>
        <v>0.4</v>
      </c>
      <c r="F346" s="3">
        <v>10</v>
      </c>
      <c r="G346" s="7">
        <f>IF(AND(WEEKDAY(Tabela1[[#This Row],[Dzień]])&lt;=6,WEEKDAY(Tabela1[[#This Row],[Dzień]])&gt;=2),ROUNDDOWN(Tabela1[[#This Row],[Popyt]]*Tabela1[[#This Row],[Liczba Rowerów]],0)*30,0)</f>
        <v>120</v>
      </c>
      <c r="H346" s="7">
        <f>IF(WEEKDAY(Tabela1[[#This Row],[Dzień]])=1,Tabela1[[#This Row],[Liczba Rowerów]]*15,0)</f>
        <v>0</v>
      </c>
      <c r="I346" s="7">
        <f>Tabela1[[#This Row],[Przychód]]-Tabela1[[#This Row],[Koszt Serwisu]]</f>
        <v>120</v>
      </c>
      <c r="J346" s="7">
        <f>J345+Tabela1[[#This Row],[Przychód]]</f>
        <v>38340</v>
      </c>
      <c r="K346" s="7">
        <f>K345+Tabela1[[#This Row],[Koszt Serwisu]]</f>
        <v>15500</v>
      </c>
      <c r="L346" s="7">
        <f>Tabela1[[#This Row],[Łączny przychód]]-Tabela1[[#This Row],[Łączny Koszt]]</f>
        <v>22840</v>
      </c>
      <c r="M346" s="7">
        <f>IF(AND(WEEKDAY(Tabela1[[#This Row],[Dzień]])&lt;=6,WEEKDAY(Tabela1[[#This Row],[Dzień]])&gt;=2),ROUNDDOWN(Tabela1[[#This Row],[Popyt]]*Tabela1[[#This Row],[Liczba Rowerów]],0)*E$734,0)</f>
        <v>264</v>
      </c>
      <c r="N346" s="7">
        <f>Tabela1[[#This Row],[Testowany przychód]]-Tabela1[[#This Row],[Koszt Serwisu]]</f>
        <v>264</v>
      </c>
      <c r="O346" s="4">
        <f>IF(P345 &lt;&gt; 0, O345 + 3, O345)</f>
        <v>28</v>
      </c>
      <c r="P346" s="4">
        <f>IF(AND(C346 &lt;&gt; C347,L345&gt;=2400),2400,0)</f>
        <v>0</v>
      </c>
      <c r="Q346" s="7">
        <f>IF(AND(WEEKDAY(Tabela1[[#This Row],[Dzień]])&lt;=6,WEEKDAY(Tabela1[[#This Row],[Dzień]])&gt;=2),ROUNDDOWN(Tabela1[[#This Row],[Popyt]]*Tabela1[[#This Row],[Nowa liczba rowerów]],0)*30,0)</f>
        <v>330</v>
      </c>
      <c r="R346" s="7">
        <f>IF(WEEKDAY(Tabela1[[#This Row],[Dzień]])=1,Tabela1[[#This Row],[Nowa liczba rowerów]]*15,0) + Tabela1[[#This Row],[Koszt kupionych rowerów]]</f>
        <v>0</v>
      </c>
      <c r="S346"/>
    </row>
    <row r="347" spans="1:19" x14ac:dyDescent="0.25">
      <c r="A347" s="1">
        <v>45272</v>
      </c>
      <c r="B347" s="1" t="s">
        <v>5</v>
      </c>
      <c r="C347" s="4" t="str">
        <f>VLOOKUP(MONTH(Tabela1[[#This Row],[Dzień]]),Tabela3[],2,TRUE)</f>
        <v>Grudzień</v>
      </c>
      <c r="D347" s="4">
        <f>YEAR(Tabela1[[#This Row],[Dzień]])</f>
        <v>2023</v>
      </c>
      <c r="E347" s="2">
        <f>VLOOKUP(Tabela1[[#This Row],[Pora roku]],TabelaPopyt[],2,FALSE)</f>
        <v>0.4</v>
      </c>
      <c r="F347" s="3">
        <v>10</v>
      </c>
      <c r="G347" s="7">
        <f>IF(AND(WEEKDAY(Tabela1[[#This Row],[Dzień]])&lt;=6,WEEKDAY(Tabela1[[#This Row],[Dzień]])&gt;=2),ROUNDDOWN(Tabela1[[#This Row],[Popyt]]*Tabela1[[#This Row],[Liczba Rowerów]],0)*30,0)</f>
        <v>120</v>
      </c>
      <c r="H347" s="7">
        <f>IF(WEEKDAY(Tabela1[[#This Row],[Dzień]])=1,Tabela1[[#This Row],[Liczba Rowerów]]*15,0)</f>
        <v>0</v>
      </c>
      <c r="I347" s="7">
        <f>Tabela1[[#This Row],[Przychód]]-Tabela1[[#This Row],[Koszt Serwisu]]</f>
        <v>120</v>
      </c>
      <c r="J347" s="7">
        <f>J346+Tabela1[[#This Row],[Przychód]]</f>
        <v>38460</v>
      </c>
      <c r="K347" s="7">
        <f>K346+Tabela1[[#This Row],[Koszt Serwisu]]</f>
        <v>15500</v>
      </c>
      <c r="L347" s="7">
        <f>Tabela1[[#This Row],[Łączny przychód]]-Tabela1[[#This Row],[Łączny Koszt]]</f>
        <v>22960</v>
      </c>
      <c r="M347" s="7">
        <f>IF(AND(WEEKDAY(Tabela1[[#This Row],[Dzień]])&lt;=6,WEEKDAY(Tabela1[[#This Row],[Dzień]])&gt;=2),ROUNDDOWN(Tabela1[[#This Row],[Popyt]]*Tabela1[[#This Row],[Liczba Rowerów]],0)*E$734,0)</f>
        <v>264</v>
      </c>
      <c r="N347" s="7">
        <f>Tabela1[[#This Row],[Testowany przychód]]-Tabela1[[#This Row],[Koszt Serwisu]]</f>
        <v>264</v>
      </c>
      <c r="O347" s="4">
        <f>IF(P346 &lt;&gt; 0, O346 + 3, O346)</f>
        <v>28</v>
      </c>
      <c r="P347" s="4">
        <f>IF(AND(C347 &lt;&gt; C348,L346&gt;=2400),2400,0)</f>
        <v>0</v>
      </c>
      <c r="Q347" s="7">
        <f>IF(AND(WEEKDAY(Tabela1[[#This Row],[Dzień]])&lt;=6,WEEKDAY(Tabela1[[#This Row],[Dzień]])&gt;=2),ROUNDDOWN(Tabela1[[#This Row],[Popyt]]*Tabela1[[#This Row],[Nowa liczba rowerów]],0)*30,0)</f>
        <v>330</v>
      </c>
      <c r="R347" s="7">
        <f>IF(WEEKDAY(Tabela1[[#This Row],[Dzień]])=1,Tabela1[[#This Row],[Nowa liczba rowerów]]*15,0) + Tabela1[[#This Row],[Koszt kupionych rowerów]]</f>
        <v>0</v>
      </c>
      <c r="S347"/>
    </row>
    <row r="348" spans="1:19" x14ac:dyDescent="0.25">
      <c r="A348" s="1">
        <v>45273</v>
      </c>
      <c r="B348" s="1" t="s">
        <v>5</v>
      </c>
      <c r="C348" s="4" t="str">
        <f>VLOOKUP(MONTH(Tabela1[[#This Row],[Dzień]]),Tabela3[],2,TRUE)</f>
        <v>Grudzień</v>
      </c>
      <c r="D348" s="4">
        <f>YEAR(Tabela1[[#This Row],[Dzień]])</f>
        <v>2023</v>
      </c>
      <c r="E348" s="2">
        <f>VLOOKUP(Tabela1[[#This Row],[Pora roku]],TabelaPopyt[],2,FALSE)</f>
        <v>0.4</v>
      </c>
      <c r="F348" s="3">
        <v>10</v>
      </c>
      <c r="G348" s="7">
        <f>IF(AND(WEEKDAY(Tabela1[[#This Row],[Dzień]])&lt;=6,WEEKDAY(Tabela1[[#This Row],[Dzień]])&gt;=2),ROUNDDOWN(Tabela1[[#This Row],[Popyt]]*Tabela1[[#This Row],[Liczba Rowerów]],0)*30,0)</f>
        <v>120</v>
      </c>
      <c r="H348" s="7">
        <f>IF(WEEKDAY(Tabela1[[#This Row],[Dzień]])=1,Tabela1[[#This Row],[Liczba Rowerów]]*15,0)</f>
        <v>0</v>
      </c>
      <c r="I348" s="7">
        <f>Tabela1[[#This Row],[Przychód]]-Tabela1[[#This Row],[Koszt Serwisu]]</f>
        <v>120</v>
      </c>
      <c r="J348" s="7">
        <f>J347+Tabela1[[#This Row],[Przychód]]</f>
        <v>38580</v>
      </c>
      <c r="K348" s="7">
        <f>K347+Tabela1[[#This Row],[Koszt Serwisu]]</f>
        <v>15500</v>
      </c>
      <c r="L348" s="7">
        <f>Tabela1[[#This Row],[Łączny przychód]]-Tabela1[[#This Row],[Łączny Koszt]]</f>
        <v>23080</v>
      </c>
      <c r="M348" s="7">
        <f>IF(AND(WEEKDAY(Tabela1[[#This Row],[Dzień]])&lt;=6,WEEKDAY(Tabela1[[#This Row],[Dzień]])&gt;=2),ROUNDDOWN(Tabela1[[#This Row],[Popyt]]*Tabela1[[#This Row],[Liczba Rowerów]],0)*E$734,0)</f>
        <v>264</v>
      </c>
      <c r="N348" s="7">
        <f>Tabela1[[#This Row],[Testowany przychód]]-Tabela1[[#This Row],[Koszt Serwisu]]</f>
        <v>264</v>
      </c>
      <c r="O348" s="4">
        <f>IF(P347 &lt;&gt; 0, O347 + 3, O347)</f>
        <v>28</v>
      </c>
      <c r="P348" s="4">
        <f>IF(AND(C348 &lt;&gt; C349,L347&gt;=2400),2400,0)</f>
        <v>0</v>
      </c>
      <c r="Q348" s="7">
        <f>IF(AND(WEEKDAY(Tabela1[[#This Row],[Dzień]])&lt;=6,WEEKDAY(Tabela1[[#This Row],[Dzień]])&gt;=2),ROUNDDOWN(Tabela1[[#This Row],[Popyt]]*Tabela1[[#This Row],[Nowa liczba rowerów]],0)*30,0)</f>
        <v>330</v>
      </c>
      <c r="R348" s="7">
        <f>IF(WEEKDAY(Tabela1[[#This Row],[Dzień]])=1,Tabela1[[#This Row],[Nowa liczba rowerów]]*15,0) + Tabela1[[#This Row],[Koszt kupionych rowerów]]</f>
        <v>0</v>
      </c>
      <c r="S348"/>
    </row>
    <row r="349" spans="1:19" x14ac:dyDescent="0.25">
      <c r="A349" s="1">
        <v>45274</v>
      </c>
      <c r="B349" s="1" t="s">
        <v>5</v>
      </c>
      <c r="C349" s="4" t="str">
        <f>VLOOKUP(MONTH(Tabela1[[#This Row],[Dzień]]),Tabela3[],2,TRUE)</f>
        <v>Grudzień</v>
      </c>
      <c r="D349" s="4">
        <f>YEAR(Tabela1[[#This Row],[Dzień]])</f>
        <v>2023</v>
      </c>
      <c r="E349" s="2">
        <f>VLOOKUP(Tabela1[[#This Row],[Pora roku]],TabelaPopyt[],2,FALSE)</f>
        <v>0.4</v>
      </c>
      <c r="F349" s="3">
        <v>10</v>
      </c>
      <c r="G349" s="7">
        <f>IF(AND(WEEKDAY(Tabela1[[#This Row],[Dzień]])&lt;=6,WEEKDAY(Tabela1[[#This Row],[Dzień]])&gt;=2),ROUNDDOWN(Tabela1[[#This Row],[Popyt]]*Tabela1[[#This Row],[Liczba Rowerów]],0)*30,0)</f>
        <v>120</v>
      </c>
      <c r="H349" s="7">
        <f>IF(WEEKDAY(Tabela1[[#This Row],[Dzień]])=1,Tabela1[[#This Row],[Liczba Rowerów]]*15,0)</f>
        <v>0</v>
      </c>
      <c r="I349" s="7">
        <f>Tabela1[[#This Row],[Przychód]]-Tabela1[[#This Row],[Koszt Serwisu]]</f>
        <v>120</v>
      </c>
      <c r="J349" s="7">
        <f>J348+Tabela1[[#This Row],[Przychód]]</f>
        <v>38700</v>
      </c>
      <c r="K349" s="7">
        <f>K348+Tabela1[[#This Row],[Koszt Serwisu]]</f>
        <v>15500</v>
      </c>
      <c r="L349" s="7">
        <f>Tabela1[[#This Row],[Łączny przychód]]-Tabela1[[#This Row],[Łączny Koszt]]</f>
        <v>23200</v>
      </c>
      <c r="M349" s="7">
        <f>IF(AND(WEEKDAY(Tabela1[[#This Row],[Dzień]])&lt;=6,WEEKDAY(Tabela1[[#This Row],[Dzień]])&gt;=2),ROUNDDOWN(Tabela1[[#This Row],[Popyt]]*Tabela1[[#This Row],[Liczba Rowerów]],0)*E$734,0)</f>
        <v>264</v>
      </c>
      <c r="N349" s="7">
        <f>Tabela1[[#This Row],[Testowany przychód]]-Tabela1[[#This Row],[Koszt Serwisu]]</f>
        <v>264</v>
      </c>
      <c r="O349" s="4">
        <f>IF(P348 &lt;&gt; 0, O348 + 3, O348)</f>
        <v>28</v>
      </c>
      <c r="P349" s="4">
        <f>IF(AND(C349 &lt;&gt; C350,L348&gt;=2400),2400,0)</f>
        <v>0</v>
      </c>
      <c r="Q349" s="7">
        <f>IF(AND(WEEKDAY(Tabela1[[#This Row],[Dzień]])&lt;=6,WEEKDAY(Tabela1[[#This Row],[Dzień]])&gt;=2),ROUNDDOWN(Tabela1[[#This Row],[Popyt]]*Tabela1[[#This Row],[Nowa liczba rowerów]],0)*30,0)</f>
        <v>330</v>
      </c>
      <c r="R349" s="7">
        <f>IF(WEEKDAY(Tabela1[[#This Row],[Dzień]])=1,Tabela1[[#This Row],[Nowa liczba rowerów]]*15,0) + Tabela1[[#This Row],[Koszt kupionych rowerów]]</f>
        <v>0</v>
      </c>
      <c r="S349"/>
    </row>
    <row r="350" spans="1:19" x14ac:dyDescent="0.25">
      <c r="A350" s="1">
        <v>45275</v>
      </c>
      <c r="B350" s="1" t="s">
        <v>5</v>
      </c>
      <c r="C350" s="4" t="str">
        <f>VLOOKUP(MONTH(Tabela1[[#This Row],[Dzień]]),Tabela3[],2,TRUE)</f>
        <v>Grudzień</v>
      </c>
      <c r="D350" s="4">
        <f>YEAR(Tabela1[[#This Row],[Dzień]])</f>
        <v>2023</v>
      </c>
      <c r="E350" s="2">
        <f>VLOOKUP(Tabela1[[#This Row],[Pora roku]],TabelaPopyt[],2,FALSE)</f>
        <v>0.4</v>
      </c>
      <c r="F350" s="3">
        <v>10</v>
      </c>
      <c r="G350" s="7">
        <f>IF(AND(WEEKDAY(Tabela1[[#This Row],[Dzień]])&lt;=6,WEEKDAY(Tabela1[[#This Row],[Dzień]])&gt;=2),ROUNDDOWN(Tabela1[[#This Row],[Popyt]]*Tabela1[[#This Row],[Liczba Rowerów]],0)*30,0)</f>
        <v>120</v>
      </c>
      <c r="H350" s="7">
        <f>IF(WEEKDAY(Tabela1[[#This Row],[Dzień]])=1,Tabela1[[#This Row],[Liczba Rowerów]]*15,0)</f>
        <v>0</v>
      </c>
      <c r="I350" s="7">
        <f>Tabela1[[#This Row],[Przychód]]-Tabela1[[#This Row],[Koszt Serwisu]]</f>
        <v>120</v>
      </c>
      <c r="J350" s="7">
        <f>J349+Tabela1[[#This Row],[Przychód]]</f>
        <v>38820</v>
      </c>
      <c r="K350" s="7">
        <f>K349+Tabela1[[#This Row],[Koszt Serwisu]]</f>
        <v>15500</v>
      </c>
      <c r="L350" s="7">
        <f>Tabela1[[#This Row],[Łączny przychód]]-Tabela1[[#This Row],[Łączny Koszt]]</f>
        <v>23320</v>
      </c>
      <c r="M350" s="7">
        <f>IF(AND(WEEKDAY(Tabela1[[#This Row],[Dzień]])&lt;=6,WEEKDAY(Tabela1[[#This Row],[Dzień]])&gt;=2),ROUNDDOWN(Tabela1[[#This Row],[Popyt]]*Tabela1[[#This Row],[Liczba Rowerów]],0)*E$734,0)</f>
        <v>264</v>
      </c>
      <c r="N350" s="7">
        <f>Tabela1[[#This Row],[Testowany przychód]]-Tabela1[[#This Row],[Koszt Serwisu]]</f>
        <v>264</v>
      </c>
      <c r="O350" s="4">
        <f>IF(P349 &lt;&gt; 0, O349 + 3, O349)</f>
        <v>28</v>
      </c>
      <c r="P350" s="4">
        <f>IF(AND(C350 &lt;&gt; C351,L349&gt;=2400),2400,0)</f>
        <v>0</v>
      </c>
      <c r="Q350" s="7">
        <f>IF(AND(WEEKDAY(Tabela1[[#This Row],[Dzień]])&lt;=6,WEEKDAY(Tabela1[[#This Row],[Dzień]])&gt;=2),ROUNDDOWN(Tabela1[[#This Row],[Popyt]]*Tabela1[[#This Row],[Nowa liczba rowerów]],0)*30,0)</f>
        <v>330</v>
      </c>
      <c r="R350" s="7">
        <f>IF(WEEKDAY(Tabela1[[#This Row],[Dzień]])=1,Tabela1[[#This Row],[Nowa liczba rowerów]]*15,0) + Tabela1[[#This Row],[Koszt kupionych rowerów]]</f>
        <v>0</v>
      </c>
      <c r="S350"/>
    </row>
    <row r="351" spans="1:19" x14ac:dyDescent="0.25">
      <c r="A351" s="1">
        <v>45276</v>
      </c>
      <c r="B351" s="1" t="s">
        <v>5</v>
      </c>
      <c r="C351" s="4" t="str">
        <f>VLOOKUP(MONTH(Tabela1[[#This Row],[Dzień]]),Tabela3[],2,TRUE)</f>
        <v>Grudzień</v>
      </c>
      <c r="D351" s="4">
        <f>YEAR(Tabela1[[#This Row],[Dzień]])</f>
        <v>2023</v>
      </c>
      <c r="E351" s="2">
        <f>VLOOKUP(Tabela1[[#This Row],[Pora roku]],TabelaPopyt[],2,FALSE)</f>
        <v>0.4</v>
      </c>
      <c r="F351" s="3">
        <v>10</v>
      </c>
      <c r="G351" s="7">
        <f>IF(AND(WEEKDAY(Tabela1[[#This Row],[Dzień]])&lt;=6,WEEKDAY(Tabela1[[#This Row],[Dzień]])&gt;=2),ROUNDDOWN(Tabela1[[#This Row],[Popyt]]*Tabela1[[#This Row],[Liczba Rowerów]],0)*30,0)</f>
        <v>0</v>
      </c>
      <c r="H351" s="7">
        <f>IF(WEEKDAY(Tabela1[[#This Row],[Dzień]])=1,Tabela1[[#This Row],[Liczba Rowerów]]*15,0)</f>
        <v>0</v>
      </c>
      <c r="I351" s="7">
        <f>Tabela1[[#This Row],[Przychód]]-Tabela1[[#This Row],[Koszt Serwisu]]</f>
        <v>0</v>
      </c>
      <c r="J351" s="7">
        <f>J350+Tabela1[[#This Row],[Przychód]]</f>
        <v>38820</v>
      </c>
      <c r="K351" s="7">
        <f>K350+Tabela1[[#This Row],[Koszt Serwisu]]</f>
        <v>15500</v>
      </c>
      <c r="L351" s="7">
        <f>Tabela1[[#This Row],[Łączny przychód]]-Tabela1[[#This Row],[Łączny Koszt]]</f>
        <v>23320</v>
      </c>
      <c r="M351" s="7">
        <f>IF(AND(WEEKDAY(Tabela1[[#This Row],[Dzień]])&lt;=6,WEEKDAY(Tabela1[[#This Row],[Dzień]])&gt;=2),ROUNDDOWN(Tabela1[[#This Row],[Popyt]]*Tabela1[[#This Row],[Liczba Rowerów]],0)*E$734,0)</f>
        <v>0</v>
      </c>
      <c r="N351" s="7">
        <f>Tabela1[[#This Row],[Testowany przychód]]-Tabela1[[#This Row],[Koszt Serwisu]]</f>
        <v>0</v>
      </c>
      <c r="O351" s="4">
        <f>IF(P350 &lt;&gt; 0, O350 + 3, O350)</f>
        <v>28</v>
      </c>
      <c r="P351" s="4">
        <f>IF(AND(C351 &lt;&gt; C352,L350&gt;=2400),2400,0)</f>
        <v>0</v>
      </c>
      <c r="Q351" s="7">
        <f>IF(AND(WEEKDAY(Tabela1[[#This Row],[Dzień]])&lt;=6,WEEKDAY(Tabela1[[#This Row],[Dzień]])&gt;=2),ROUNDDOWN(Tabela1[[#This Row],[Popyt]]*Tabela1[[#This Row],[Nowa liczba rowerów]],0)*30,0)</f>
        <v>0</v>
      </c>
      <c r="R351" s="7">
        <f>IF(WEEKDAY(Tabela1[[#This Row],[Dzień]])=1,Tabela1[[#This Row],[Nowa liczba rowerów]]*15,0) + Tabela1[[#This Row],[Koszt kupionych rowerów]]</f>
        <v>0</v>
      </c>
      <c r="S351"/>
    </row>
    <row r="352" spans="1:19" x14ac:dyDescent="0.25">
      <c r="A352" s="1">
        <v>45277</v>
      </c>
      <c r="B352" s="1" t="s">
        <v>5</v>
      </c>
      <c r="C352" s="4" t="str">
        <f>VLOOKUP(MONTH(Tabela1[[#This Row],[Dzień]]),Tabela3[],2,TRUE)</f>
        <v>Grudzień</v>
      </c>
      <c r="D352" s="4">
        <f>YEAR(Tabela1[[#This Row],[Dzień]])</f>
        <v>2023</v>
      </c>
      <c r="E352" s="2">
        <f>VLOOKUP(Tabela1[[#This Row],[Pora roku]],TabelaPopyt[],2,FALSE)</f>
        <v>0.4</v>
      </c>
      <c r="F352" s="3">
        <v>10</v>
      </c>
      <c r="G352" s="7">
        <f>IF(AND(WEEKDAY(Tabela1[[#This Row],[Dzień]])&lt;=6,WEEKDAY(Tabela1[[#This Row],[Dzień]])&gt;=2),ROUNDDOWN(Tabela1[[#This Row],[Popyt]]*Tabela1[[#This Row],[Liczba Rowerów]],0)*30,0)</f>
        <v>0</v>
      </c>
      <c r="H352" s="7">
        <f>IF(WEEKDAY(Tabela1[[#This Row],[Dzień]])=1,Tabela1[[#This Row],[Liczba Rowerów]]*15,0)</f>
        <v>150</v>
      </c>
      <c r="I352" s="7">
        <f>Tabela1[[#This Row],[Przychód]]-Tabela1[[#This Row],[Koszt Serwisu]]</f>
        <v>-150</v>
      </c>
      <c r="J352" s="7">
        <f>J351+Tabela1[[#This Row],[Przychód]]</f>
        <v>38820</v>
      </c>
      <c r="K352" s="7">
        <f>K351+Tabela1[[#This Row],[Koszt Serwisu]]</f>
        <v>15650</v>
      </c>
      <c r="L352" s="7">
        <f>Tabela1[[#This Row],[Łączny przychód]]-Tabela1[[#This Row],[Łączny Koszt]]</f>
        <v>23170</v>
      </c>
      <c r="M352" s="7">
        <f>IF(AND(WEEKDAY(Tabela1[[#This Row],[Dzień]])&lt;=6,WEEKDAY(Tabela1[[#This Row],[Dzień]])&gt;=2),ROUNDDOWN(Tabela1[[#This Row],[Popyt]]*Tabela1[[#This Row],[Liczba Rowerów]],0)*E$734,0)</f>
        <v>0</v>
      </c>
      <c r="N352" s="7">
        <f>Tabela1[[#This Row],[Testowany przychód]]-Tabela1[[#This Row],[Koszt Serwisu]]</f>
        <v>-150</v>
      </c>
      <c r="O352" s="4">
        <f>IF(P351 &lt;&gt; 0, O351 + 3, O351)</f>
        <v>28</v>
      </c>
      <c r="P352" s="4">
        <f>IF(AND(C352 &lt;&gt; C353,L351&gt;=2400),2400,0)</f>
        <v>0</v>
      </c>
      <c r="Q352" s="7">
        <f>IF(AND(WEEKDAY(Tabela1[[#This Row],[Dzień]])&lt;=6,WEEKDAY(Tabela1[[#This Row],[Dzień]])&gt;=2),ROUNDDOWN(Tabela1[[#This Row],[Popyt]]*Tabela1[[#This Row],[Nowa liczba rowerów]],0)*30,0)</f>
        <v>0</v>
      </c>
      <c r="R352" s="7">
        <f>IF(WEEKDAY(Tabela1[[#This Row],[Dzień]])=1,Tabela1[[#This Row],[Nowa liczba rowerów]]*15,0) + Tabela1[[#This Row],[Koszt kupionych rowerów]]</f>
        <v>420</v>
      </c>
      <c r="S352"/>
    </row>
    <row r="353" spans="1:19" x14ac:dyDescent="0.25">
      <c r="A353" s="1">
        <v>45278</v>
      </c>
      <c r="B353" s="1" t="s">
        <v>5</v>
      </c>
      <c r="C353" s="4" t="str">
        <f>VLOOKUP(MONTH(Tabela1[[#This Row],[Dzień]]),Tabela3[],2,TRUE)</f>
        <v>Grudzień</v>
      </c>
      <c r="D353" s="4">
        <f>YEAR(Tabela1[[#This Row],[Dzień]])</f>
        <v>2023</v>
      </c>
      <c r="E353" s="2">
        <f>VLOOKUP(Tabela1[[#This Row],[Pora roku]],TabelaPopyt[],2,FALSE)</f>
        <v>0.4</v>
      </c>
      <c r="F353" s="3">
        <v>10</v>
      </c>
      <c r="G353" s="7">
        <f>IF(AND(WEEKDAY(Tabela1[[#This Row],[Dzień]])&lt;=6,WEEKDAY(Tabela1[[#This Row],[Dzień]])&gt;=2),ROUNDDOWN(Tabela1[[#This Row],[Popyt]]*Tabela1[[#This Row],[Liczba Rowerów]],0)*30,0)</f>
        <v>120</v>
      </c>
      <c r="H353" s="7">
        <f>IF(WEEKDAY(Tabela1[[#This Row],[Dzień]])=1,Tabela1[[#This Row],[Liczba Rowerów]]*15,0)</f>
        <v>0</v>
      </c>
      <c r="I353" s="7">
        <f>Tabela1[[#This Row],[Przychód]]-Tabela1[[#This Row],[Koszt Serwisu]]</f>
        <v>120</v>
      </c>
      <c r="J353" s="7">
        <f>J352+Tabela1[[#This Row],[Przychód]]</f>
        <v>38940</v>
      </c>
      <c r="K353" s="7">
        <f>K352+Tabela1[[#This Row],[Koszt Serwisu]]</f>
        <v>15650</v>
      </c>
      <c r="L353" s="7">
        <f>Tabela1[[#This Row],[Łączny przychód]]-Tabela1[[#This Row],[Łączny Koszt]]</f>
        <v>23290</v>
      </c>
      <c r="M353" s="7">
        <f>IF(AND(WEEKDAY(Tabela1[[#This Row],[Dzień]])&lt;=6,WEEKDAY(Tabela1[[#This Row],[Dzień]])&gt;=2),ROUNDDOWN(Tabela1[[#This Row],[Popyt]]*Tabela1[[#This Row],[Liczba Rowerów]],0)*E$734,0)</f>
        <v>264</v>
      </c>
      <c r="N353" s="7">
        <f>Tabela1[[#This Row],[Testowany przychód]]-Tabela1[[#This Row],[Koszt Serwisu]]</f>
        <v>264</v>
      </c>
      <c r="O353" s="4">
        <f>IF(P352 &lt;&gt; 0, O352 + 3, O352)</f>
        <v>28</v>
      </c>
      <c r="P353" s="4">
        <f>IF(AND(C353 &lt;&gt; C354,L352&gt;=2400),2400,0)</f>
        <v>0</v>
      </c>
      <c r="Q353" s="7">
        <f>IF(AND(WEEKDAY(Tabela1[[#This Row],[Dzień]])&lt;=6,WEEKDAY(Tabela1[[#This Row],[Dzień]])&gt;=2),ROUNDDOWN(Tabela1[[#This Row],[Popyt]]*Tabela1[[#This Row],[Nowa liczba rowerów]],0)*30,0)</f>
        <v>330</v>
      </c>
      <c r="R353" s="7">
        <f>IF(WEEKDAY(Tabela1[[#This Row],[Dzień]])=1,Tabela1[[#This Row],[Nowa liczba rowerów]]*15,0) + Tabela1[[#This Row],[Koszt kupionych rowerów]]</f>
        <v>0</v>
      </c>
      <c r="S353"/>
    </row>
    <row r="354" spans="1:19" x14ac:dyDescent="0.25">
      <c r="A354" s="1">
        <v>45279</v>
      </c>
      <c r="B354" s="1" t="s">
        <v>5</v>
      </c>
      <c r="C354" s="4" t="str">
        <f>VLOOKUP(MONTH(Tabela1[[#This Row],[Dzień]]),Tabela3[],2,TRUE)</f>
        <v>Grudzień</v>
      </c>
      <c r="D354" s="4">
        <f>YEAR(Tabela1[[#This Row],[Dzień]])</f>
        <v>2023</v>
      </c>
      <c r="E354" s="2">
        <f>VLOOKUP(Tabela1[[#This Row],[Pora roku]],TabelaPopyt[],2,FALSE)</f>
        <v>0.4</v>
      </c>
      <c r="F354" s="3">
        <v>10</v>
      </c>
      <c r="G354" s="7">
        <f>IF(AND(WEEKDAY(Tabela1[[#This Row],[Dzień]])&lt;=6,WEEKDAY(Tabela1[[#This Row],[Dzień]])&gt;=2),ROUNDDOWN(Tabela1[[#This Row],[Popyt]]*Tabela1[[#This Row],[Liczba Rowerów]],0)*30,0)</f>
        <v>120</v>
      </c>
      <c r="H354" s="7">
        <f>IF(WEEKDAY(Tabela1[[#This Row],[Dzień]])=1,Tabela1[[#This Row],[Liczba Rowerów]]*15,0)</f>
        <v>0</v>
      </c>
      <c r="I354" s="7">
        <f>Tabela1[[#This Row],[Przychód]]-Tabela1[[#This Row],[Koszt Serwisu]]</f>
        <v>120</v>
      </c>
      <c r="J354" s="7">
        <f>J353+Tabela1[[#This Row],[Przychód]]</f>
        <v>39060</v>
      </c>
      <c r="K354" s="7">
        <f>K353+Tabela1[[#This Row],[Koszt Serwisu]]</f>
        <v>15650</v>
      </c>
      <c r="L354" s="7">
        <f>Tabela1[[#This Row],[Łączny przychód]]-Tabela1[[#This Row],[Łączny Koszt]]</f>
        <v>23410</v>
      </c>
      <c r="M354" s="7">
        <f>IF(AND(WEEKDAY(Tabela1[[#This Row],[Dzień]])&lt;=6,WEEKDAY(Tabela1[[#This Row],[Dzień]])&gt;=2),ROUNDDOWN(Tabela1[[#This Row],[Popyt]]*Tabela1[[#This Row],[Liczba Rowerów]],0)*E$734,0)</f>
        <v>264</v>
      </c>
      <c r="N354" s="7">
        <f>Tabela1[[#This Row],[Testowany przychód]]-Tabela1[[#This Row],[Koszt Serwisu]]</f>
        <v>264</v>
      </c>
      <c r="O354" s="4">
        <f>IF(P353 &lt;&gt; 0, O353 + 3, O353)</f>
        <v>28</v>
      </c>
      <c r="P354" s="4">
        <f>IF(AND(C354 &lt;&gt; C355,L353&gt;=2400),2400,0)</f>
        <v>0</v>
      </c>
      <c r="Q354" s="7">
        <f>IF(AND(WEEKDAY(Tabela1[[#This Row],[Dzień]])&lt;=6,WEEKDAY(Tabela1[[#This Row],[Dzień]])&gt;=2),ROUNDDOWN(Tabela1[[#This Row],[Popyt]]*Tabela1[[#This Row],[Nowa liczba rowerów]],0)*30,0)</f>
        <v>330</v>
      </c>
      <c r="R354" s="7">
        <f>IF(WEEKDAY(Tabela1[[#This Row],[Dzień]])=1,Tabela1[[#This Row],[Nowa liczba rowerów]]*15,0) + Tabela1[[#This Row],[Koszt kupionych rowerów]]</f>
        <v>0</v>
      </c>
      <c r="S354"/>
    </row>
    <row r="355" spans="1:19" x14ac:dyDescent="0.25">
      <c r="A355" s="1">
        <v>45280</v>
      </c>
      <c r="B355" s="1" t="s">
        <v>5</v>
      </c>
      <c r="C355" s="4" t="str">
        <f>VLOOKUP(MONTH(Tabela1[[#This Row],[Dzień]]),Tabela3[],2,TRUE)</f>
        <v>Grudzień</v>
      </c>
      <c r="D355" s="4">
        <f>YEAR(Tabela1[[#This Row],[Dzień]])</f>
        <v>2023</v>
      </c>
      <c r="E355" s="2">
        <f>VLOOKUP(Tabela1[[#This Row],[Pora roku]],TabelaPopyt[],2,FALSE)</f>
        <v>0.4</v>
      </c>
      <c r="F355" s="3">
        <v>10</v>
      </c>
      <c r="G355" s="7">
        <f>IF(AND(WEEKDAY(Tabela1[[#This Row],[Dzień]])&lt;=6,WEEKDAY(Tabela1[[#This Row],[Dzień]])&gt;=2),ROUNDDOWN(Tabela1[[#This Row],[Popyt]]*Tabela1[[#This Row],[Liczba Rowerów]],0)*30,0)</f>
        <v>120</v>
      </c>
      <c r="H355" s="7">
        <f>IF(WEEKDAY(Tabela1[[#This Row],[Dzień]])=1,Tabela1[[#This Row],[Liczba Rowerów]]*15,0)</f>
        <v>0</v>
      </c>
      <c r="I355" s="7">
        <f>Tabela1[[#This Row],[Przychód]]-Tabela1[[#This Row],[Koszt Serwisu]]</f>
        <v>120</v>
      </c>
      <c r="J355" s="7">
        <f>J354+Tabela1[[#This Row],[Przychód]]</f>
        <v>39180</v>
      </c>
      <c r="K355" s="7">
        <f>K354+Tabela1[[#This Row],[Koszt Serwisu]]</f>
        <v>15650</v>
      </c>
      <c r="L355" s="7">
        <f>Tabela1[[#This Row],[Łączny przychód]]-Tabela1[[#This Row],[Łączny Koszt]]</f>
        <v>23530</v>
      </c>
      <c r="M355" s="7">
        <f>IF(AND(WEEKDAY(Tabela1[[#This Row],[Dzień]])&lt;=6,WEEKDAY(Tabela1[[#This Row],[Dzień]])&gt;=2),ROUNDDOWN(Tabela1[[#This Row],[Popyt]]*Tabela1[[#This Row],[Liczba Rowerów]],0)*E$734,0)</f>
        <v>264</v>
      </c>
      <c r="N355" s="7">
        <f>Tabela1[[#This Row],[Testowany przychód]]-Tabela1[[#This Row],[Koszt Serwisu]]</f>
        <v>264</v>
      </c>
      <c r="O355" s="4">
        <f>IF(P354 &lt;&gt; 0, O354 + 3, O354)</f>
        <v>28</v>
      </c>
      <c r="P355" s="4">
        <f>IF(AND(C355 &lt;&gt; C356,L354&gt;=2400),2400,0)</f>
        <v>0</v>
      </c>
      <c r="Q355" s="7">
        <f>IF(AND(WEEKDAY(Tabela1[[#This Row],[Dzień]])&lt;=6,WEEKDAY(Tabela1[[#This Row],[Dzień]])&gt;=2),ROUNDDOWN(Tabela1[[#This Row],[Popyt]]*Tabela1[[#This Row],[Nowa liczba rowerów]],0)*30,0)</f>
        <v>330</v>
      </c>
      <c r="R355" s="7">
        <f>IF(WEEKDAY(Tabela1[[#This Row],[Dzień]])=1,Tabela1[[#This Row],[Nowa liczba rowerów]]*15,0) + Tabela1[[#This Row],[Koszt kupionych rowerów]]</f>
        <v>0</v>
      </c>
      <c r="S355"/>
    </row>
    <row r="356" spans="1:19" x14ac:dyDescent="0.25">
      <c r="A356" s="1">
        <v>45281</v>
      </c>
      <c r="B356" s="1" t="s">
        <v>2</v>
      </c>
      <c r="C356" s="4" t="str">
        <f>VLOOKUP(MONTH(Tabela1[[#This Row],[Dzień]]),Tabela3[],2,TRUE)</f>
        <v>Grudzień</v>
      </c>
      <c r="D356" s="4">
        <f>YEAR(Tabela1[[#This Row],[Dzień]])</f>
        <v>2023</v>
      </c>
      <c r="E356" s="2">
        <f>VLOOKUP(Tabela1[[#This Row],[Pora roku]],TabelaPopyt[],2,FALSE)</f>
        <v>0.2</v>
      </c>
      <c r="F356" s="3">
        <v>10</v>
      </c>
      <c r="G356" s="7">
        <f>IF(AND(WEEKDAY(Tabela1[[#This Row],[Dzień]])&lt;=6,WEEKDAY(Tabela1[[#This Row],[Dzień]])&gt;=2),ROUNDDOWN(Tabela1[[#This Row],[Popyt]]*Tabela1[[#This Row],[Liczba Rowerów]],0)*30,0)</f>
        <v>60</v>
      </c>
      <c r="H356" s="7">
        <f>IF(WEEKDAY(Tabela1[[#This Row],[Dzień]])=1,Tabela1[[#This Row],[Liczba Rowerów]]*15,0)</f>
        <v>0</v>
      </c>
      <c r="I356" s="7">
        <f>Tabela1[[#This Row],[Przychód]]-Tabela1[[#This Row],[Koszt Serwisu]]</f>
        <v>60</v>
      </c>
      <c r="J356" s="7">
        <f>J355+Tabela1[[#This Row],[Przychód]]</f>
        <v>39240</v>
      </c>
      <c r="K356" s="7">
        <f>K355+Tabela1[[#This Row],[Koszt Serwisu]]</f>
        <v>15650</v>
      </c>
      <c r="L356" s="7">
        <f>Tabela1[[#This Row],[Łączny przychód]]-Tabela1[[#This Row],[Łączny Koszt]]</f>
        <v>23590</v>
      </c>
      <c r="M356" s="7">
        <f>IF(AND(WEEKDAY(Tabela1[[#This Row],[Dzień]])&lt;=6,WEEKDAY(Tabela1[[#This Row],[Dzień]])&gt;=2),ROUNDDOWN(Tabela1[[#This Row],[Popyt]]*Tabela1[[#This Row],[Liczba Rowerów]],0)*E$734,0)</f>
        <v>132</v>
      </c>
      <c r="N356" s="7">
        <f>Tabela1[[#This Row],[Testowany przychód]]-Tabela1[[#This Row],[Koszt Serwisu]]</f>
        <v>132</v>
      </c>
      <c r="O356" s="4">
        <f>IF(P355 &lt;&gt; 0, O355 + 3, O355)</f>
        <v>28</v>
      </c>
      <c r="P356" s="4">
        <f>IF(AND(C356 &lt;&gt; C357,L355&gt;=2400),2400,0)</f>
        <v>0</v>
      </c>
      <c r="Q356" s="7">
        <f>IF(AND(WEEKDAY(Tabela1[[#This Row],[Dzień]])&lt;=6,WEEKDAY(Tabela1[[#This Row],[Dzień]])&gt;=2),ROUNDDOWN(Tabela1[[#This Row],[Popyt]]*Tabela1[[#This Row],[Nowa liczba rowerów]],0)*30,0)</f>
        <v>150</v>
      </c>
      <c r="R356" s="7">
        <f>IF(WEEKDAY(Tabela1[[#This Row],[Dzień]])=1,Tabela1[[#This Row],[Nowa liczba rowerów]]*15,0) + Tabela1[[#This Row],[Koszt kupionych rowerów]]</f>
        <v>0</v>
      </c>
      <c r="S356"/>
    </row>
    <row r="357" spans="1:19" x14ac:dyDescent="0.25">
      <c r="A357" s="1">
        <v>45282</v>
      </c>
      <c r="B357" s="1" t="s">
        <v>2</v>
      </c>
      <c r="C357" s="4" t="str">
        <f>VLOOKUP(MONTH(Tabela1[[#This Row],[Dzień]]),Tabela3[],2,TRUE)</f>
        <v>Grudzień</v>
      </c>
      <c r="D357" s="4">
        <f>YEAR(Tabela1[[#This Row],[Dzień]])</f>
        <v>2023</v>
      </c>
      <c r="E357" s="2">
        <f>VLOOKUP(Tabela1[[#This Row],[Pora roku]],TabelaPopyt[],2,FALSE)</f>
        <v>0.2</v>
      </c>
      <c r="F357" s="3">
        <v>10</v>
      </c>
      <c r="G357" s="7">
        <f>IF(AND(WEEKDAY(Tabela1[[#This Row],[Dzień]])&lt;=6,WEEKDAY(Tabela1[[#This Row],[Dzień]])&gt;=2),ROUNDDOWN(Tabela1[[#This Row],[Popyt]]*Tabela1[[#This Row],[Liczba Rowerów]],0)*30,0)</f>
        <v>60</v>
      </c>
      <c r="H357" s="7">
        <f>IF(WEEKDAY(Tabela1[[#This Row],[Dzień]])=1,Tabela1[[#This Row],[Liczba Rowerów]]*15,0)</f>
        <v>0</v>
      </c>
      <c r="I357" s="7">
        <f>Tabela1[[#This Row],[Przychód]]-Tabela1[[#This Row],[Koszt Serwisu]]</f>
        <v>60</v>
      </c>
      <c r="J357" s="7">
        <f>J356+Tabela1[[#This Row],[Przychód]]</f>
        <v>39300</v>
      </c>
      <c r="K357" s="7">
        <f>K356+Tabela1[[#This Row],[Koszt Serwisu]]</f>
        <v>15650</v>
      </c>
      <c r="L357" s="7">
        <f>Tabela1[[#This Row],[Łączny przychód]]-Tabela1[[#This Row],[Łączny Koszt]]</f>
        <v>23650</v>
      </c>
      <c r="M357" s="7">
        <f>IF(AND(WEEKDAY(Tabela1[[#This Row],[Dzień]])&lt;=6,WEEKDAY(Tabela1[[#This Row],[Dzień]])&gt;=2),ROUNDDOWN(Tabela1[[#This Row],[Popyt]]*Tabela1[[#This Row],[Liczba Rowerów]],0)*E$734,0)</f>
        <v>132</v>
      </c>
      <c r="N357" s="7">
        <f>Tabela1[[#This Row],[Testowany przychód]]-Tabela1[[#This Row],[Koszt Serwisu]]</f>
        <v>132</v>
      </c>
      <c r="O357" s="4">
        <f>IF(P356 &lt;&gt; 0, O356 + 3, O356)</f>
        <v>28</v>
      </c>
      <c r="P357" s="4">
        <f>IF(AND(C357 &lt;&gt; C358,L356&gt;=2400),2400,0)</f>
        <v>0</v>
      </c>
      <c r="Q357" s="7">
        <f>IF(AND(WEEKDAY(Tabela1[[#This Row],[Dzień]])&lt;=6,WEEKDAY(Tabela1[[#This Row],[Dzień]])&gt;=2),ROUNDDOWN(Tabela1[[#This Row],[Popyt]]*Tabela1[[#This Row],[Nowa liczba rowerów]],0)*30,0)</f>
        <v>150</v>
      </c>
      <c r="R357" s="7">
        <f>IF(WEEKDAY(Tabela1[[#This Row],[Dzień]])=1,Tabela1[[#This Row],[Nowa liczba rowerów]]*15,0) + Tabela1[[#This Row],[Koszt kupionych rowerów]]</f>
        <v>0</v>
      </c>
      <c r="S357"/>
    </row>
    <row r="358" spans="1:19" x14ac:dyDescent="0.25">
      <c r="A358" s="1">
        <v>45283</v>
      </c>
      <c r="B358" s="1" t="s">
        <v>2</v>
      </c>
      <c r="C358" s="4" t="str">
        <f>VLOOKUP(MONTH(Tabela1[[#This Row],[Dzień]]),Tabela3[],2,TRUE)</f>
        <v>Grudzień</v>
      </c>
      <c r="D358" s="4">
        <f>YEAR(Tabela1[[#This Row],[Dzień]])</f>
        <v>2023</v>
      </c>
      <c r="E358" s="2">
        <f>VLOOKUP(Tabela1[[#This Row],[Pora roku]],TabelaPopyt[],2,FALSE)</f>
        <v>0.2</v>
      </c>
      <c r="F358" s="3">
        <v>10</v>
      </c>
      <c r="G358" s="7">
        <f>IF(AND(WEEKDAY(Tabela1[[#This Row],[Dzień]])&lt;=6,WEEKDAY(Tabela1[[#This Row],[Dzień]])&gt;=2),ROUNDDOWN(Tabela1[[#This Row],[Popyt]]*Tabela1[[#This Row],[Liczba Rowerów]],0)*30,0)</f>
        <v>0</v>
      </c>
      <c r="H358" s="7">
        <f>IF(WEEKDAY(Tabela1[[#This Row],[Dzień]])=1,Tabela1[[#This Row],[Liczba Rowerów]]*15,0)</f>
        <v>0</v>
      </c>
      <c r="I358" s="7">
        <f>Tabela1[[#This Row],[Przychód]]-Tabela1[[#This Row],[Koszt Serwisu]]</f>
        <v>0</v>
      </c>
      <c r="J358" s="7">
        <f>J357+Tabela1[[#This Row],[Przychód]]</f>
        <v>39300</v>
      </c>
      <c r="K358" s="7">
        <f>K357+Tabela1[[#This Row],[Koszt Serwisu]]</f>
        <v>15650</v>
      </c>
      <c r="L358" s="7">
        <f>Tabela1[[#This Row],[Łączny przychód]]-Tabela1[[#This Row],[Łączny Koszt]]</f>
        <v>23650</v>
      </c>
      <c r="M358" s="7">
        <f>IF(AND(WEEKDAY(Tabela1[[#This Row],[Dzień]])&lt;=6,WEEKDAY(Tabela1[[#This Row],[Dzień]])&gt;=2),ROUNDDOWN(Tabela1[[#This Row],[Popyt]]*Tabela1[[#This Row],[Liczba Rowerów]],0)*E$734,0)</f>
        <v>0</v>
      </c>
      <c r="N358" s="7">
        <f>Tabela1[[#This Row],[Testowany przychód]]-Tabela1[[#This Row],[Koszt Serwisu]]</f>
        <v>0</v>
      </c>
      <c r="O358" s="4">
        <f>IF(P357 &lt;&gt; 0, O357 + 3, O357)</f>
        <v>28</v>
      </c>
      <c r="P358" s="4">
        <f>IF(AND(C358 &lt;&gt; C359,L357&gt;=2400),2400,0)</f>
        <v>0</v>
      </c>
      <c r="Q358" s="7">
        <f>IF(AND(WEEKDAY(Tabela1[[#This Row],[Dzień]])&lt;=6,WEEKDAY(Tabela1[[#This Row],[Dzień]])&gt;=2),ROUNDDOWN(Tabela1[[#This Row],[Popyt]]*Tabela1[[#This Row],[Nowa liczba rowerów]],0)*30,0)</f>
        <v>0</v>
      </c>
      <c r="R358" s="7">
        <f>IF(WEEKDAY(Tabela1[[#This Row],[Dzień]])=1,Tabela1[[#This Row],[Nowa liczba rowerów]]*15,0) + Tabela1[[#This Row],[Koszt kupionych rowerów]]</f>
        <v>0</v>
      </c>
      <c r="S358"/>
    </row>
    <row r="359" spans="1:19" x14ac:dyDescent="0.25">
      <c r="A359" s="1">
        <v>45284</v>
      </c>
      <c r="B359" s="1" t="s">
        <v>2</v>
      </c>
      <c r="C359" s="4" t="str">
        <f>VLOOKUP(MONTH(Tabela1[[#This Row],[Dzień]]),Tabela3[],2,TRUE)</f>
        <v>Grudzień</v>
      </c>
      <c r="D359" s="4">
        <f>YEAR(Tabela1[[#This Row],[Dzień]])</f>
        <v>2023</v>
      </c>
      <c r="E359" s="2">
        <f>VLOOKUP(Tabela1[[#This Row],[Pora roku]],TabelaPopyt[],2,FALSE)</f>
        <v>0.2</v>
      </c>
      <c r="F359" s="3">
        <v>10</v>
      </c>
      <c r="G359" s="7">
        <f>IF(AND(WEEKDAY(Tabela1[[#This Row],[Dzień]])&lt;=6,WEEKDAY(Tabela1[[#This Row],[Dzień]])&gt;=2),ROUNDDOWN(Tabela1[[#This Row],[Popyt]]*Tabela1[[#This Row],[Liczba Rowerów]],0)*30,0)</f>
        <v>0</v>
      </c>
      <c r="H359" s="7">
        <f>IF(WEEKDAY(Tabela1[[#This Row],[Dzień]])=1,Tabela1[[#This Row],[Liczba Rowerów]]*15,0)</f>
        <v>150</v>
      </c>
      <c r="I359" s="7">
        <f>Tabela1[[#This Row],[Przychód]]-Tabela1[[#This Row],[Koszt Serwisu]]</f>
        <v>-150</v>
      </c>
      <c r="J359" s="7">
        <f>J358+Tabela1[[#This Row],[Przychód]]</f>
        <v>39300</v>
      </c>
      <c r="K359" s="7">
        <f>K358+Tabela1[[#This Row],[Koszt Serwisu]]</f>
        <v>15800</v>
      </c>
      <c r="L359" s="7">
        <f>Tabela1[[#This Row],[Łączny przychód]]-Tabela1[[#This Row],[Łączny Koszt]]</f>
        <v>23500</v>
      </c>
      <c r="M359" s="7">
        <f>IF(AND(WEEKDAY(Tabela1[[#This Row],[Dzień]])&lt;=6,WEEKDAY(Tabela1[[#This Row],[Dzień]])&gt;=2),ROUNDDOWN(Tabela1[[#This Row],[Popyt]]*Tabela1[[#This Row],[Liczba Rowerów]],0)*E$734,0)</f>
        <v>0</v>
      </c>
      <c r="N359" s="7">
        <f>Tabela1[[#This Row],[Testowany przychód]]-Tabela1[[#This Row],[Koszt Serwisu]]</f>
        <v>-150</v>
      </c>
      <c r="O359" s="4">
        <f>IF(P358 &lt;&gt; 0, O358 + 3, O358)</f>
        <v>28</v>
      </c>
      <c r="P359" s="4">
        <f>IF(AND(C359 &lt;&gt; C360,L358&gt;=2400),2400,0)</f>
        <v>0</v>
      </c>
      <c r="Q359" s="7">
        <f>IF(AND(WEEKDAY(Tabela1[[#This Row],[Dzień]])&lt;=6,WEEKDAY(Tabela1[[#This Row],[Dzień]])&gt;=2),ROUNDDOWN(Tabela1[[#This Row],[Popyt]]*Tabela1[[#This Row],[Nowa liczba rowerów]],0)*30,0)</f>
        <v>0</v>
      </c>
      <c r="R359" s="7">
        <f>IF(WEEKDAY(Tabela1[[#This Row],[Dzień]])=1,Tabela1[[#This Row],[Nowa liczba rowerów]]*15,0) + Tabela1[[#This Row],[Koszt kupionych rowerów]]</f>
        <v>420</v>
      </c>
      <c r="S359"/>
    </row>
    <row r="360" spans="1:19" x14ac:dyDescent="0.25">
      <c r="A360" s="1">
        <v>45285</v>
      </c>
      <c r="B360" s="1" t="s">
        <v>2</v>
      </c>
      <c r="C360" s="4" t="str">
        <f>VLOOKUP(MONTH(Tabela1[[#This Row],[Dzień]]),Tabela3[],2,TRUE)</f>
        <v>Grudzień</v>
      </c>
      <c r="D360" s="4">
        <f>YEAR(Tabela1[[#This Row],[Dzień]])</f>
        <v>2023</v>
      </c>
      <c r="E360" s="2">
        <f>VLOOKUP(Tabela1[[#This Row],[Pora roku]],TabelaPopyt[],2,FALSE)</f>
        <v>0.2</v>
      </c>
      <c r="F360" s="3">
        <v>10</v>
      </c>
      <c r="G360" s="7">
        <f>IF(AND(WEEKDAY(Tabela1[[#This Row],[Dzień]])&lt;=6,WEEKDAY(Tabela1[[#This Row],[Dzień]])&gt;=2),ROUNDDOWN(Tabela1[[#This Row],[Popyt]]*Tabela1[[#This Row],[Liczba Rowerów]],0)*30,0)</f>
        <v>60</v>
      </c>
      <c r="H360" s="7">
        <f>IF(WEEKDAY(Tabela1[[#This Row],[Dzień]])=1,Tabela1[[#This Row],[Liczba Rowerów]]*15,0)</f>
        <v>0</v>
      </c>
      <c r="I360" s="7">
        <f>Tabela1[[#This Row],[Przychód]]-Tabela1[[#This Row],[Koszt Serwisu]]</f>
        <v>60</v>
      </c>
      <c r="J360" s="7">
        <f>J359+Tabela1[[#This Row],[Przychód]]</f>
        <v>39360</v>
      </c>
      <c r="K360" s="7">
        <f>K359+Tabela1[[#This Row],[Koszt Serwisu]]</f>
        <v>15800</v>
      </c>
      <c r="L360" s="7">
        <f>Tabela1[[#This Row],[Łączny przychód]]-Tabela1[[#This Row],[Łączny Koszt]]</f>
        <v>23560</v>
      </c>
      <c r="M360" s="7">
        <f>IF(AND(WEEKDAY(Tabela1[[#This Row],[Dzień]])&lt;=6,WEEKDAY(Tabela1[[#This Row],[Dzień]])&gt;=2),ROUNDDOWN(Tabela1[[#This Row],[Popyt]]*Tabela1[[#This Row],[Liczba Rowerów]],0)*E$734,0)</f>
        <v>132</v>
      </c>
      <c r="N360" s="7">
        <f>Tabela1[[#This Row],[Testowany przychód]]-Tabela1[[#This Row],[Koszt Serwisu]]</f>
        <v>132</v>
      </c>
      <c r="O360" s="4">
        <f>IF(P359 &lt;&gt; 0, O359 + 3, O359)</f>
        <v>28</v>
      </c>
      <c r="P360" s="4">
        <f>IF(AND(C360 &lt;&gt; C361,L359&gt;=2400),2400,0)</f>
        <v>0</v>
      </c>
      <c r="Q360" s="7">
        <f>IF(AND(WEEKDAY(Tabela1[[#This Row],[Dzień]])&lt;=6,WEEKDAY(Tabela1[[#This Row],[Dzień]])&gt;=2),ROUNDDOWN(Tabela1[[#This Row],[Popyt]]*Tabela1[[#This Row],[Nowa liczba rowerów]],0)*30,0)</f>
        <v>150</v>
      </c>
      <c r="R360" s="7">
        <f>IF(WEEKDAY(Tabela1[[#This Row],[Dzień]])=1,Tabela1[[#This Row],[Nowa liczba rowerów]]*15,0) + Tabela1[[#This Row],[Koszt kupionych rowerów]]</f>
        <v>0</v>
      </c>
      <c r="S360"/>
    </row>
    <row r="361" spans="1:19" x14ac:dyDescent="0.25">
      <c r="A361" s="1">
        <v>45286</v>
      </c>
      <c r="B361" s="1" t="s">
        <v>2</v>
      </c>
      <c r="C361" s="4" t="str">
        <f>VLOOKUP(MONTH(Tabela1[[#This Row],[Dzień]]),Tabela3[],2,TRUE)</f>
        <v>Grudzień</v>
      </c>
      <c r="D361" s="4">
        <f>YEAR(Tabela1[[#This Row],[Dzień]])</f>
        <v>2023</v>
      </c>
      <c r="E361" s="2">
        <f>VLOOKUP(Tabela1[[#This Row],[Pora roku]],TabelaPopyt[],2,FALSE)</f>
        <v>0.2</v>
      </c>
      <c r="F361" s="3">
        <v>10</v>
      </c>
      <c r="G361" s="7">
        <f>IF(AND(WEEKDAY(Tabela1[[#This Row],[Dzień]])&lt;=6,WEEKDAY(Tabela1[[#This Row],[Dzień]])&gt;=2),ROUNDDOWN(Tabela1[[#This Row],[Popyt]]*Tabela1[[#This Row],[Liczba Rowerów]],0)*30,0)</f>
        <v>60</v>
      </c>
      <c r="H361" s="7">
        <f>IF(WEEKDAY(Tabela1[[#This Row],[Dzień]])=1,Tabela1[[#This Row],[Liczba Rowerów]]*15,0)</f>
        <v>0</v>
      </c>
      <c r="I361" s="7">
        <f>Tabela1[[#This Row],[Przychód]]-Tabela1[[#This Row],[Koszt Serwisu]]</f>
        <v>60</v>
      </c>
      <c r="J361" s="7">
        <f>J360+Tabela1[[#This Row],[Przychód]]</f>
        <v>39420</v>
      </c>
      <c r="K361" s="7">
        <f>K360+Tabela1[[#This Row],[Koszt Serwisu]]</f>
        <v>15800</v>
      </c>
      <c r="L361" s="7">
        <f>Tabela1[[#This Row],[Łączny przychód]]-Tabela1[[#This Row],[Łączny Koszt]]</f>
        <v>23620</v>
      </c>
      <c r="M361" s="7">
        <f>IF(AND(WEEKDAY(Tabela1[[#This Row],[Dzień]])&lt;=6,WEEKDAY(Tabela1[[#This Row],[Dzień]])&gt;=2),ROUNDDOWN(Tabela1[[#This Row],[Popyt]]*Tabela1[[#This Row],[Liczba Rowerów]],0)*E$734,0)</f>
        <v>132</v>
      </c>
      <c r="N361" s="7">
        <f>Tabela1[[#This Row],[Testowany przychód]]-Tabela1[[#This Row],[Koszt Serwisu]]</f>
        <v>132</v>
      </c>
      <c r="O361" s="4">
        <f>IF(P360 &lt;&gt; 0, O360 + 3, O360)</f>
        <v>28</v>
      </c>
      <c r="P361" s="4">
        <f>IF(AND(C361 &lt;&gt; C362,L360&gt;=2400),2400,0)</f>
        <v>0</v>
      </c>
      <c r="Q361" s="7">
        <f>IF(AND(WEEKDAY(Tabela1[[#This Row],[Dzień]])&lt;=6,WEEKDAY(Tabela1[[#This Row],[Dzień]])&gt;=2),ROUNDDOWN(Tabela1[[#This Row],[Popyt]]*Tabela1[[#This Row],[Nowa liczba rowerów]],0)*30,0)</f>
        <v>150</v>
      </c>
      <c r="R361" s="7">
        <f>IF(WEEKDAY(Tabela1[[#This Row],[Dzień]])=1,Tabela1[[#This Row],[Nowa liczba rowerów]]*15,0) + Tabela1[[#This Row],[Koszt kupionych rowerów]]</f>
        <v>0</v>
      </c>
      <c r="S361"/>
    </row>
    <row r="362" spans="1:19" x14ac:dyDescent="0.25">
      <c r="A362" s="1">
        <v>45287</v>
      </c>
      <c r="B362" s="1" t="s">
        <v>2</v>
      </c>
      <c r="C362" s="4" t="str">
        <f>VLOOKUP(MONTH(Tabela1[[#This Row],[Dzień]]),Tabela3[],2,TRUE)</f>
        <v>Grudzień</v>
      </c>
      <c r="D362" s="4">
        <f>YEAR(Tabela1[[#This Row],[Dzień]])</f>
        <v>2023</v>
      </c>
      <c r="E362" s="2">
        <f>VLOOKUP(Tabela1[[#This Row],[Pora roku]],TabelaPopyt[],2,FALSE)</f>
        <v>0.2</v>
      </c>
      <c r="F362" s="3">
        <v>10</v>
      </c>
      <c r="G362" s="7">
        <f>IF(AND(WEEKDAY(Tabela1[[#This Row],[Dzień]])&lt;=6,WEEKDAY(Tabela1[[#This Row],[Dzień]])&gt;=2),ROUNDDOWN(Tabela1[[#This Row],[Popyt]]*Tabela1[[#This Row],[Liczba Rowerów]],0)*30,0)</f>
        <v>60</v>
      </c>
      <c r="H362" s="7">
        <f>IF(WEEKDAY(Tabela1[[#This Row],[Dzień]])=1,Tabela1[[#This Row],[Liczba Rowerów]]*15,0)</f>
        <v>0</v>
      </c>
      <c r="I362" s="7">
        <f>Tabela1[[#This Row],[Przychód]]-Tabela1[[#This Row],[Koszt Serwisu]]</f>
        <v>60</v>
      </c>
      <c r="J362" s="7">
        <f>J361+Tabela1[[#This Row],[Przychód]]</f>
        <v>39480</v>
      </c>
      <c r="K362" s="7">
        <f>K361+Tabela1[[#This Row],[Koszt Serwisu]]</f>
        <v>15800</v>
      </c>
      <c r="L362" s="7">
        <f>Tabela1[[#This Row],[Łączny przychód]]-Tabela1[[#This Row],[Łączny Koszt]]</f>
        <v>23680</v>
      </c>
      <c r="M362" s="7">
        <f>IF(AND(WEEKDAY(Tabela1[[#This Row],[Dzień]])&lt;=6,WEEKDAY(Tabela1[[#This Row],[Dzień]])&gt;=2),ROUNDDOWN(Tabela1[[#This Row],[Popyt]]*Tabela1[[#This Row],[Liczba Rowerów]],0)*E$734,0)</f>
        <v>132</v>
      </c>
      <c r="N362" s="7">
        <f>Tabela1[[#This Row],[Testowany przychód]]-Tabela1[[#This Row],[Koszt Serwisu]]</f>
        <v>132</v>
      </c>
      <c r="O362" s="4">
        <f>IF(P361 &lt;&gt; 0, O361 + 3, O361)</f>
        <v>28</v>
      </c>
      <c r="P362" s="4">
        <f>IF(AND(C362 &lt;&gt; C363,L361&gt;=2400),2400,0)</f>
        <v>0</v>
      </c>
      <c r="Q362" s="7">
        <f>IF(AND(WEEKDAY(Tabela1[[#This Row],[Dzień]])&lt;=6,WEEKDAY(Tabela1[[#This Row],[Dzień]])&gt;=2),ROUNDDOWN(Tabela1[[#This Row],[Popyt]]*Tabela1[[#This Row],[Nowa liczba rowerów]],0)*30,0)</f>
        <v>150</v>
      </c>
      <c r="R362" s="7">
        <f>IF(WEEKDAY(Tabela1[[#This Row],[Dzień]])=1,Tabela1[[#This Row],[Nowa liczba rowerów]]*15,0) + Tabela1[[#This Row],[Koszt kupionych rowerów]]</f>
        <v>0</v>
      </c>
      <c r="S362"/>
    </row>
    <row r="363" spans="1:19" x14ac:dyDescent="0.25">
      <c r="A363" s="1">
        <v>45288</v>
      </c>
      <c r="B363" s="1" t="s">
        <v>2</v>
      </c>
      <c r="C363" s="4" t="str">
        <f>VLOOKUP(MONTH(Tabela1[[#This Row],[Dzień]]),Tabela3[],2,TRUE)</f>
        <v>Grudzień</v>
      </c>
      <c r="D363" s="4">
        <f>YEAR(Tabela1[[#This Row],[Dzień]])</f>
        <v>2023</v>
      </c>
      <c r="E363" s="2">
        <f>VLOOKUP(Tabela1[[#This Row],[Pora roku]],TabelaPopyt[],2,FALSE)</f>
        <v>0.2</v>
      </c>
      <c r="F363" s="3">
        <v>10</v>
      </c>
      <c r="G363" s="7">
        <f>IF(AND(WEEKDAY(Tabela1[[#This Row],[Dzień]])&lt;=6,WEEKDAY(Tabela1[[#This Row],[Dzień]])&gt;=2),ROUNDDOWN(Tabela1[[#This Row],[Popyt]]*Tabela1[[#This Row],[Liczba Rowerów]],0)*30,0)</f>
        <v>60</v>
      </c>
      <c r="H363" s="7">
        <f>IF(WEEKDAY(Tabela1[[#This Row],[Dzień]])=1,Tabela1[[#This Row],[Liczba Rowerów]]*15,0)</f>
        <v>0</v>
      </c>
      <c r="I363" s="7">
        <f>Tabela1[[#This Row],[Przychód]]-Tabela1[[#This Row],[Koszt Serwisu]]</f>
        <v>60</v>
      </c>
      <c r="J363" s="7">
        <f>J362+Tabela1[[#This Row],[Przychód]]</f>
        <v>39540</v>
      </c>
      <c r="K363" s="7">
        <f>K362+Tabela1[[#This Row],[Koszt Serwisu]]</f>
        <v>15800</v>
      </c>
      <c r="L363" s="7">
        <f>Tabela1[[#This Row],[Łączny przychód]]-Tabela1[[#This Row],[Łączny Koszt]]</f>
        <v>23740</v>
      </c>
      <c r="M363" s="7">
        <f>IF(AND(WEEKDAY(Tabela1[[#This Row],[Dzień]])&lt;=6,WEEKDAY(Tabela1[[#This Row],[Dzień]])&gt;=2),ROUNDDOWN(Tabela1[[#This Row],[Popyt]]*Tabela1[[#This Row],[Liczba Rowerów]],0)*E$734,0)</f>
        <v>132</v>
      </c>
      <c r="N363" s="7">
        <f>Tabela1[[#This Row],[Testowany przychód]]-Tabela1[[#This Row],[Koszt Serwisu]]</f>
        <v>132</v>
      </c>
      <c r="O363" s="4">
        <f>IF(P362 &lt;&gt; 0, O362 + 3, O362)</f>
        <v>28</v>
      </c>
      <c r="P363" s="4">
        <f>IF(AND(C363 &lt;&gt; C364,L362&gt;=2400),2400,0)</f>
        <v>0</v>
      </c>
      <c r="Q363" s="7">
        <f>IF(AND(WEEKDAY(Tabela1[[#This Row],[Dzień]])&lt;=6,WEEKDAY(Tabela1[[#This Row],[Dzień]])&gt;=2),ROUNDDOWN(Tabela1[[#This Row],[Popyt]]*Tabela1[[#This Row],[Nowa liczba rowerów]],0)*30,0)</f>
        <v>150</v>
      </c>
      <c r="R363" s="7">
        <f>IF(WEEKDAY(Tabela1[[#This Row],[Dzień]])=1,Tabela1[[#This Row],[Nowa liczba rowerów]]*15,0) + Tabela1[[#This Row],[Koszt kupionych rowerów]]</f>
        <v>0</v>
      </c>
      <c r="S363"/>
    </row>
    <row r="364" spans="1:19" x14ac:dyDescent="0.25">
      <c r="A364" s="1">
        <v>45289</v>
      </c>
      <c r="B364" s="1" t="s">
        <v>2</v>
      </c>
      <c r="C364" s="4" t="str">
        <f>VLOOKUP(MONTH(Tabela1[[#This Row],[Dzień]]),Tabela3[],2,TRUE)</f>
        <v>Grudzień</v>
      </c>
      <c r="D364" s="4">
        <f>YEAR(Tabela1[[#This Row],[Dzień]])</f>
        <v>2023</v>
      </c>
      <c r="E364" s="2">
        <f>VLOOKUP(Tabela1[[#This Row],[Pora roku]],TabelaPopyt[],2,FALSE)</f>
        <v>0.2</v>
      </c>
      <c r="F364" s="3">
        <v>10</v>
      </c>
      <c r="G364" s="7">
        <f>IF(AND(WEEKDAY(Tabela1[[#This Row],[Dzień]])&lt;=6,WEEKDAY(Tabela1[[#This Row],[Dzień]])&gt;=2),ROUNDDOWN(Tabela1[[#This Row],[Popyt]]*Tabela1[[#This Row],[Liczba Rowerów]],0)*30,0)</f>
        <v>60</v>
      </c>
      <c r="H364" s="7">
        <f>IF(WEEKDAY(Tabela1[[#This Row],[Dzień]])=1,Tabela1[[#This Row],[Liczba Rowerów]]*15,0)</f>
        <v>0</v>
      </c>
      <c r="I364" s="7">
        <f>Tabela1[[#This Row],[Przychód]]-Tabela1[[#This Row],[Koszt Serwisu]]</f>
        <v>60</v>
      </c>
      <c r="J364" s="7">
        <f>J363+Tabela1[[#This Row],[Przychód]]</f>
        <v>39600</v>
      </c>
      <c r="K364" s="7">
        <f>K363+Tabela1[[#This Row],[Koszt Serwisu]]</f>
        <v>15800</v>
      </c>
      <c r="L364" s="7">
        <f>Tabela1[[#This Row],[Łączny przychód]]-Tabela1[[#This Row],[Łączny Koszt]]</f>
        <v>23800</v>
      </c>
      <c r="M364" s="7">
        <f>IF(AND(WEEKDAY(Tabela1[[#This Row],[Dzień]])&lt;=6,WEEKDAY(Tabela1[[#This Row],[Dzień]])&gt;=2),ROUNDDOWN(Tabela1[[#This Row],[Popyt]]*Tabela1[[#This Row],[Liczba Rowerów]],0)*E$734,0)</f>
        <v>132</v>
      </c>
      <c r="N364" s="7">
        <f>Tabela1[[#This Row],[Testowany przychód]]-Tabela1[[#This Row],[Koszt Serwisu]]</f>
        <v>132</v>
      </c>
      <c r="O364" s="4">
        <f>IF(P363 &lt;&gt; 0, O363 + 3, O363)</f>
        <v>28</v>
      </c>
      <c r="P364" s="4">
        <f>IF(AND(C364 &lt;&gt; C365,L363&gt;=2400),2400,0)</f>
        <v>0</v>
      </c>
      <c r="Q364" s="7">
        <f>IF(AND(WEEKDAY(Tabela1[[#This Row],[Dzień]])&lt;=6,WEEKDAY(Tabela1[[#This Row],[Dzień]])&gt;=2),ROUNDDOWN(Tabela1[[#This Row],[Popyt]]*Tabela1[[#This Row],[Nowa liczba rowerów]],0)*30,0)</f>
        <v>150</v>
      </c>
      <c r="R364" s="7">
        <f>IF(WEEKDAY(Tabela1[[#This Row],[Dzień]])=1,Tabela1[[#This Row],[Nowa liczba rowerów]]*15,0) + Tabela1[[#This Row],[Koszt kupionych rowerów]]</f>
        <v>0</v>
      </c>
      <c r="S364"/>
    </row>
    <row r="365" spans="1:19" x14ac:dyDescent="0.25">
      <c r="A365" s="1">
        <v>45290</v>
      </c>
      <c r="B365" s="1" t="s">
        <v>2</v>
      </c>
      <c r="C365" s="4" t="str">
        <f>VLOOKUP(MONTH(Tabela1[[#This Row],[Dzień]]),Tabela3[],2,TRUE)</f>
        <v>Grudzień</v>
      </c>
      <c r="D365" s="4">
        <f>YEAR(Tabela1[[#This Row],[Dzień]])</f>
        <v>2023</v>
      </c>
      <c r="E365" s="2">
        <f>VLOOKUP(Tabela1[[#This Row],[Pora roku]],TabelaPopyt[],2,FALSE)</f>
        <v>0.2</v>
      </c>
      <c r="F365" s="3">
        <v>10</v>
      </c>
      <c r="G365" s="7">
        <f>IF(AND(WEEKDAY(Tabela1[[#This Row],[Dzień]])&lt;=6,WEEKDAY(Tabela1[[#This Row],[Dzień]])&gt;=2),ROUNDDOWN(Tabela1[[#This Row],[Popyt]]*Tabela1[[#This Row],[Liczba Rowerów]],0)*30,0)</f>
        <v>0</v>
      </c>
      <c r="H365" s="7">
        <f>IF(WEEKDAY(Tabela1[[#This Row],[Dzień]])=1,Tabela1[[#This Row],[Liczba Rowerów]]*15,0)</f>
        <v>0</v>
      </c>
      <c r="I365" s="7">
        <f>Tabela1[[#This Row],[Przychód]]-Tabela1[[#This Row],[Koszt Serwisu]]</f>
        <v>0</v>
      </c>
      <c r="J365" s="7">
        <f>J364+Tabela1[[#This Row],[Przychód]]</f>
        <v>39600</v>
      </c>
      <c r="K365" s="7">
        <f>K364+Tabela1[[#This Row],[Koszt Serwisu]]</f>
        <v>15800</v>
      </c>
      <c r="L365" s="7">
        <f>Tabela1[[#This Row],[Łączny przychód]]-Tabela1[[#This Row],[Łączny Koszt]]</f>
        <v>23800</v>
      </c>
      <c r="M365" s="7">
        <f>IF(AND(WEEKDAY(Tabela1[[#This Row],[Dzień]])&lt;=6,WEEKDAY(Tabela1[[#This Row],[Dzień]])&gt;=2),ROUNDDOWN(Tabela1[[#This Row],[Popyt]]*Tabela1[[#This Row],[Liczba Rowerów]],0)*E$734,0)</f>
        <v>0</v>
      </c>
      <c r="N365" s="7">
        <f>Tabela1[[#This Row],[Testowany przychód]]-Tabela1[[#This Row],[Koszt Serwisu]]</f>
        <v>0</v>
      </c>
      <c r="O365" s="4">
        <f>IF(P364 &lt;&gt; 0, O364 + 3, O364)</f>
        <v>28</v>
      </c>
      <c r="P365" s="4">
        <f>IF(AND(C365 &lt;&gt; C366,L364&gt;=2400),2400,0)</f>
        <v>0</v>
      </c>
      <c r="Q365" s="7">
        <f>IF(AND(WEEKDAY(Tabela1[[#This Row],[Dzień]])&lt;=6,WEEKDAY(Tabela1[[#This Row],[Dzień]])&gt;=2),ROUNDDOWN(Tabela1[[#This Row],[Popyt]]*Tabela1[[#This Row],[Nowa liczba rowerów]],0)*30,0)</f>
        <v>0</v>
      </c>
      <c r="R365" s="7">
        <f>IF(WEEKDAY(Tabela1[[#This Row],[Dzień]])=1,Tabela1[[#This Row],[Nowa liczba rowerów]]*15,0) + Tabela1[[#This Row],[Koszt kupionych rowerów]]</f>
        <v>0</v>
      </c>
      <c r="S365"/>
    </row>
    <row r="366" spans="1:19" x14ac:dyDescent="0.25">
      <c r="A366" s="1">
        <v>45291</v>
      </c>
      <c r="B366" s="1" t="s">
        <v>2</v>
      </c>
      <c r="C366" s="4" t="str">
        <f>VLOOKUP(MONTH(Tabela1[[#This Row],[Dzień]]),Tabela3[],2,TRUE)</f>
        <v>Grudzień</v>
      </c>
      <c r="D366" s="4">
        <f>YEAR(Tabela1[[#This Row],[Dzień]])</f>
        <v>2023</v>
      </c>
      <c r="E366" s="2">
        <f>VLOOKUP(Tabela1[[#This Row],[Pora roku]],TabelaPopyt[],2,FALSE)</f>
        <v>0.2</v>
      </c>
      <c r="F366" s="3">
        <v>10</v>
      </c>
      <c r="G366" s="7">
        <f>IF(AND(WEEKDAY(Tabela1[[#This Row],[Dzień]])&lt;=6,WEEKDAY(Tabela1[[#This Row],[Dzień]])&gt;=2),ROUNDDOWN(Tabela1[[#This Row],[Popyt]]*Tabela1[[#This Row],[Liczba Rowerów]],0)*30,0)</f>
        <v>0</v>
      </c>
      <c r="H366" s="7">
        <f>IF(WEEKDAY(Tabela1[[#This Row],[Dzień]])=1,Tabela1[[#This Row],[Liczba Rowerów]]*15,0)</f>
        <v>150</v>
      </c>
      <c r="I366" s="7">
        <f>Tabela1[[#This Row],[Przychód]]-Tabela1[[#This Row],[Koszt Serwisu]]</f>
        <v>-150</v>
      </c>
      <c r="J366" s="7">
        <f>J365+Tabela1[[#This Row],[Przychód]]</f>
        <v>39600</v>
      </c>
      <c r="K366" s="7">
        <f>K365+Tabela1[[#This Row],[Koszt Serwisu]]</f>
        <v>15950</v>
      </c>
      <c r="L366" s="7">
        <f>Tabela1[[#This Row],[Łączny przychód]]-Tabela1[[#This Row],[Łączny Koszt]]</f>
        <v>23650</v>
      </c>
      <c r="M366" s="7">
        <f>IF(AND(WEEKDAY(Tabela1[[#This Row],[Dzień]])&lt;=6,WEEKDAY(Tabela1[[#This Row],[Dzień]])&gt;=2),ROUNDDOWN(Tabela1[[#This Row],[Popyt]]*Tabela1[[#This Row],[Liczba Rowerów]],0)*E$734,0)</f>
        <v>0</v>
      </c>
      <c r="N366" s="7">
        <f>Tabela1[[#This Row],[Testowany przychód]]-Tabela1[[#This Row],[Koszt Serwisu]]</f>
        <v>-150</v>
      </c>
      <c r="O366" s="4">
        <f>IF(P365 &lt;&gt; 0, O365 + 3, O365)</f>
        <v>28</v>
      </c>
      <c r="P366" s="4">
        <f>IF(AND(C366 &lt;&gt; C367,L365&gt;=2400),2400,0)</f>
        <v>2400</v>
      </c>
      <c r="Q366" s="7">
        <f>IF(AND(WEEKDAY(Tabela1[[#This Row],[Dzień]])&lt;=6,WEEKDAY(Tabela1[[#This Row],[Dzień]])&gt;=2),ROUNDDOWN(Tabela1[[#This Row],[Popyt]]*Tabela1[[#This Row],[Nowa liczba rowerów]],0)*30,0)</f>
        <v>0</v>
      </c>
      <c r="R366" s="7">
        <f>IF(WEEKDAY(Tabela1[[#This Row],[Dzień]])=1,Tabela1[[#This Row],[Nowa liczba rowerów]]*15,0) + Tabela1[[#This Row],[Koszt kupionych rowerów]]</f>
        <v>2820</v>
      </c>
      <c r="S366"/>
    </row>
    <row r="367" spans="1:19" x14ac:dyDescent="0.25">
      <c r="A367" s="1">
        <v>45292</v>
      </c>
      <c r="B367" s="1" t="s">
        <v>2</v>
      </c>
      <c r="C367" s="4" t="str">
        <f>VLOOKUP(MONTH(Tabela1[[#This Row],[Dzień]]),Tabela3[],2,TRUE)</f>
        <v>Styczeń</v>
      </c>
      <c r="D367" s="4">
        <f>YEAR(Tabela1[[#This Row],[Dzień]])</f>
        <v>2024</v>
      </c>
      <c r="E367" s="2">
        <f>VLOOKUP(Tabela1[[#This Row],[Pora roku]],TabelaPopyt[],2,FALSE)</f>
        <v>0.2</v>
      </c>
      <c r="F367" s="3">
        <v>10</v>
      </c>
      <c r="G367" s="7">
        <f>IF(AND(WEEKDAY(Tabela1[[#This Row],[Dzień]])&lt;=6,WEEKDAY(Tabela1[[#This Row],[Dzień]])&gt;=2),ROUNDDOWN(Tabela1[[#This Row],[Popyt]]*Tabela1[[#This Row],[Liczba Rowerów]],0)*30,0)</f>
        <v>60</v>
      </c>
      <c r="H367" s="7">
        <f>IF(WEEKDAY(Tabela1[[#This Row],[Dzień]])=1,Tabela1[[#This Row],[Liczba Rowerów]]*15,0)</f>
        <v>0</v>
      </c>
      <c r="I367" s="7">
        <f>Tabela1[[#This Row],[Przychód]]-Tabela1[[#This Row],[Koszt Serwisu]]</f>
        <v>60</v>
      </c>
      <c r="J367" s="7">
        <f>J366+Tabela1[[#This Row],[Przychód]]</f>
        <v>39660</v>
      </c>
      <c r="K367" s="7">
        <f>K366+Tabela1[[#This Row],[Koszt Serwisu]]</f>
        <v>15950</v>
      </c>
      <c r="L367" s="7">
        <f>Tabela1[[#This Row],[Łączny przychód]]-Tabela1[[#This Row],[Łączny Koszt]]</f>
        <v>23710</v>
      </c>
      <c r="M367" s="7">
        <f>IF(AND(WEEKDAY(Tabela1[[#This Row],[Dzień]])&lt;=6,WEEKDAY(Tabela1[[#This Row],[Dzień]])&gt;=2),ROUNDDOWN(Tabela1[[#This Row],[Popyt]]*Tabela1[[#This Row],[Liczba Rowerów]],0)*E$734,0)</f>
        <v>132</v>
      </c>
      <c r="N367" s="7">
        <f>Tabela1[[#This Row],[Testowany przychód]]-Tabela1[[#This Row],[Koszt Serwisu]]</f>
        <v>132</v>
      </c>
      <c r="O367" s="4">
        <f>IF(P366 &lt;&gt; 0, O366 + 3, O366)</f>
        <v>31</v>
      </c>
      <c r="P367" s="4">
        <f>IF(AND(C367 &lt;&gt; C368,L366&gt;=2400),2400,0)</f>
        <v>0</v>
      </c>
      <c r="Q367" s="7">
        <f>IF(AND(WEEKDAY(Tabela1[[#This Row],[Dzień]])&lt;=6,WEEKDAY(Tabela1[[#This Row],[Dzień]])&gt;=2),ROUNDDOWN(Tabela1[[#This Row],[Popyt]]*Tabela1[[#This Row],[Nowa liczba rowerów]],0)*30,0)</f>
        <v>180</v>
      </c>
      <c r="R367" s="7">
        <f>IF(WEEKDAY(Tabela1[[#This Row],[Dzień]])=1,Tabela1[[#This Row],[Nowa liczba rowerów]]*15,0) + Tabela1[[#This Row],[Koszt kupionych rowerów]]</f>
        <v>0</v>
      </c>
      <c r="S367"/>
    </row>
    <row r="368" spans="1:19" x14ac:dyDescent="0.25">
      <c r="A368" s="1">
        <v>45293</v>
      </c>
      <c r="B368" s="1" t="s">
        <v>2</v>
      </c>
      <c r="C368" s="4" t="str">
        <f>VLOOKUP(MONTH(Tabela1[[#This Row],[Dzień]]),Tabela3[],2,TRUE)</f>
        <v>Styczeń</v>
      </c>
      <c r="D368" s="4">
        <f>YEAR(Tabela1[[#This Row],[Dzień]])</f>
        <v>2024</v>
      </c>
      <c r="E368" s="2">
        <f>VLOOKUP(Tabela1[[#This Row],[Pora roku]],TabelaPopyt[],2,FALSE)</f>
        <v>0.2</v>
      </c>
      <c r="F368" s="3">
        <v>10</v>
      </c>
      <c r="G368" s="7">
        <f>IF(AND(WEEKDAY(Tabela1[[#This Row],[Dzień]])&lt;=6,WEEKDAY(Tabela1[[#This Row],[Dzień]])&gt;=2),ROUNDDOWN(Tabela1[[#This Row],[Popyt]]*Tabela1[[#This Row],[Liczba Rowerów]],0)*30,0)</f>
        <v>60</v>
      </c>
      <c r="H368" s="7">
        <f>IF(WEEKDAY(Tabela1[[#This Row],[Dzień]])=1,Tabela1[[#This Row],[Liczba Rowerów]]*15,0)</f>
        <v>0</v>
      </c>
      <c r="I368" s="7">
        <f>Tabela1[[#This Row],[Przychód]]-Tabela1[[#This Row],[Koszt Serwisu]]</f>
        <v>60</v>
      </c>
      <c r="J368" s="7">
        <f>J367+Tabela1[[#This Row],[Przychód]]</f>
        <v>39720</v>
      </c>
      <c r="K368" s="7">
        <f>K367+Tabela1[[#This Row],[Koszt Serwisu]]</f>
        <v>15950</v>
      </c>
      <c r="L368" s="7">
        <f>Tabela1[[#This Row],[Łączny przychód]]-Tabela1[[#This Row],[Łączny Koszt]]</f>
        <v>23770</v>
      </c>
      <c r="M368" s="7">
        <f>IF(AND(WEEKDAY(Tabela1[[#This Row],[Dzień]])&lt;=6,WEEKDAY(Tabela1[[#This Row],[Dzień]])&gt;=2),ROUNDDOWN(Tabela1[[#This Row],[Popyt]]*Tabela1[[#This Row],[Liczba Rowerów]],0)*E$734,0)</f>
        <v>132</v>
      </c>
      <c r="N368" s="7">
        <f>Tabela1[[#This Row],[Testowany przychód]]-Tabela1[[#This Row],[Koszt Serwisu]]</f>
        <v>132</v>
      </c>
      <c r="O368" s="4">
        <f>IF(P367 &lt;&gt; 0, O367 + 3, O367)</f>
        <v>31</v>
      </c>
      <c r="P368" s="4">
        <f>IF(AND(C368 &lt;&gt; C369,L367&gt;=2400),2400,0)</f>
        <v>0</v>
      </c>
      <c r="Q368" s="7">
        <f>IF(AND(WEEKDAY(Tabela1[[#This Row],[Dzień]])&lt;=6,WEEKDAY(Tabela1[[#This Row],[Dzień]])&gt;=2),ROUNDDOWN(Tabela1[[#This Row],[Popyt]]*Tabela1[[#This Row],[Nowa liczba rowerów]],0)*30,0)</f>
        <v>180</v>
      </c>
      <c r="R368" s="7">
        <f>IF(WEEKDAY(Tabela1[[#This Row],[Dzień]])=1,Tabela1[[#This Row],[Nowa liczba rowerów]]*15,0) + Tabela1[[#This Row],[Koszt kupionych rowerów]]</f>
        <v>0</v>
      </c>
      <c r="S368"/>
    </row>
    <row r="369" spans="1:19" x14ac:dyDescent="0.25">
      <c r="A369" s="1">
        <v>45294</v>
      </c>
      <c r="B369" s="1" t="s">
        <v>2</v>
      </c>
      <c r="C369" s="4" t="str">
        <f>VLOOKUP(MONTH(Tabela1[[#This Row],[Dzień]]),Tabela3[],2,TRUE)</f>
        <v>Styczeń</v>
      </c>
      <c r="D369" s="4">
        <f>YEAR(Tabela1[[#This Row],[Dzień]])</f>
        <v>2024</v>
      </c>
      <c r="E369" s="2">
        <f>VLOOKUP(Tabela1[[#This Row],[Pora roku]],TabelaPopyt[],2,FALSE)</f>
        <v>0.2</v>
      </c>
      <c r="F369" s="3">
        <v>10</v>
      </c>
      <c r="G369" s="7">
        <f>IF(AND(WEEKDAY(Tabela1[[#This Row],[Dzień]])&lt;=6,WEEKDAY(Tabela1[[#This Row],[Dzień]])&gt;=2),ROUNDDOWN(Tabela1[[#This Row],[Popyt]]*Tabela1[[#This Row],[Liczba Rowerów]],0)*30,0)</f>
        <v>60</v>
      </c>
      <c r="H369" s="7">
        <f>IF(WEEKDAY(Tabela1[[#This Row],[Dzień]])=1,Tabela1[[#This Row],[Liczba Rowerów]]*15,0)</f>
        <v>0</v>
      </c>
      <c r="I369" s="7">
        <f>Tabela1[[#This Row],[Przychód]]-Tabela1[[#This Row],[Koszt Serwisu]]</f>
        <v>60</v>
      </c>
      <c r="J369" s="7">
        <f>J368+Tabela1[[#This Row],[Przychód]]</f>
        <v>39780</v>
      </c>
      <c r="K369" s="7">
        <f>K368+Tabela1[[#This Row],[Koszt Serwisu]]</f>
        <v>15950</v>
      </c>
      <c r="L369" s="7">
        <f>Tabela1[[#This Row],[Łączny przychód]]-Tabela1[[#This Row],[Łączny Koszt]]</f>
        <v>23830</v>
      </c>
      <c r="M369" s="7">
        <f>IF(AND(WEEKDAY(Tabela1[[#This Row],[Dzień]])&lt;=6,WEEKDAY(Tabela1[[#This Row],[Dzień]])&gt;=2),ROUNDDOWN(Tabela1[[#This Row],[Popyt]]*Tabela1[[#This Row],[Liczba Rowerów]],0)*E$734,0)</f>
        <v>132</v>
      </c>
      <c r="N369" s="7">
        <f>Tabela1[[#This Row],[Testowany przychód]]-Tabela1[[#This Row],[Koszt Serwisu]]</f>
        <v>132</v>
      </c>
      <c r="O369" s="4">
        <f>IF(P368 &lt;&gt; 0, O368 + 3, O368)</f>
        <v>31</v>
      </c>
      <c r="P369" s="4">
        <f>IF(AND(C369 &lt;&gt; C370,L368&gt;=2400),2400,0)</f>
        <v>0</v>
      </c>
      <c r="Q369" s="7">
        <f>IF(AND(WEEKDAY(Tabela1[[#This Row],[Dzień]])&lt;=6,WEEKDAY(Tabela1[[#This Row],[Dzień]])&gt;=2),ROUNDDOWN(Tabela1[[#This Row],[Popyt]]*Tabela1[[#This Row],[Nowa liczba rowerów]],0)*30,0)</f>
        <v>180</v>
      </c>
      <c r="R369" s="7">
        <f>IF(WEEKDAY(Tabela1[[#This Row],[Dzień]])=1,Tabela1[[#This Row],[Nowa liczba rowerów]]*15,0) + Tabela1[[#This Row],[Koszt kupionych rowerów]]</f>
        <v>0</v>
      </c>
      <c r="S369"/>
    </row>
    <row r="370" spans="1:19" x14ac:dyDescent="0.25">
      <c r="A370" s="1">
        <v>45295</v>
      </c>
      <c r="B370" s="1" t="s">
        <v>2</v>
      </c>
      <c r="C370" s="4" t="str">
        <f>VLOOKUP(MONTH(Tabela1[[#This Row],[Dzień]]),Tabela3[],2,TRUE)</f>
        <v>Styczeń</v>
      </c>
      <c r="D370" s="4">
        <f>YEAR(Tabela1[[#This Row],[Dzień]])</f>
        <v>2024</v>
      </c>
      <c r="E370" s="2">
        <f>VLOOKUP(Tabela1[[#This Row],[Pora roku]],TabelaPopyt[],2,FALSE)</f>
        <v>0.2</v>
      </c>
      <c r="F370" s="3">
        <v>10</v>
      </c>
      <c r="G370" s="7">
        <f>IF(AND(WEEKDAY(Tabela1[[#This Row],[Dzień]])&lt;=6,WEEKDAY(Tabela1[[#This Row],[Dzień]])&gt;=2),ROUNDDOWN(Tabela1[[#This Row],[Popyt]]*Tabela1[[#This Row],[Liczba Rowerów]],0)*30,0)</f>
        <v>60</v>
      </c>
      <c r="H370" s="7">
        <f>IF(WEEKDAY(Tabela1[[#This Row],[Dzień]])=1,Tabela1[[#This Row],[Liczba Rowerów]]*15,0)</f>
        <v>0</v>
      </c>
      <c r="I370" s="7">
        <f>Tabela1[[#This Row],[Przychód]]-Tabela1[[#This Row],[Koszt Serwisu]]</f>
        <v>60</v>
      </c>
      <c r="J370" s="7">
        <f>J369+Tabela1[[#This Row],[Przychód]]</f>
        <v>39840</v>
      </c>
      <c r="K370" s="7">
        <f>K369+Tabela1[[#This Row],[Koszt Serwisu]]</f>
        <v>15950</v>
      </c>
      <c r="L370" s="7">
        <f>Tabela1[[#This Row],[Łączny przychód]]-Tabela1[[#This Row],[Łączny Koszt]]</f>
        <v>23890</v>
      </c>
      <c r="M370" s="7">
        <f>IF(AND(WEEKDAY(Tabela1[[#This Row],[Dzień]])&lt;=6,WEEKDAY(Tabela1[[#This Row],[Dzień]])&gt;=2),ROUNDDOWN(Tabela1[[#This Row],[Popyt]]*Tabela1[[#This Row],[Liczba Rowerów]],0)*E$734,0)</f>
        <v>132</v>
      </c>
      <c r="N370" s="7">
        <f>Tabela1[[#This Row],[Testowany przychód]]-Tabela1[[#This Row],[Koszt Serwisu]]</f>
        <v>132</v>
      </c>
      <c r="O370" s="4">
        <f>IF(P369 &lt;&gt; 0, O369 + 3, O369)</f>
        <v>31</v>
      </c>
      <c r="P370" s="4">
        <f>IF(AND(C370 &lt;&gt; C371,L369&gt;=2400),2400,0)</f>
        <v>0</v>
      </c>
      <c r="Q370" s="7">
        <f>IF(AND(WEEKDAY(Tabela1[[#This Row],[Dzień]])&lt;=6,WEEKDAY(Tabela1[[#This Row],[Dzień]])&gt;=2),ROUNDDOWN(Tabela1[[#This Row],[Popyt]]*Tabela1[[#This Row],[Nowa liczba rowerów]],0)*30,0)</f>
        <v>180</v>
      </c>
      <c r="R370" s="7">
        <f>IF(WEEKDAY(Tabela1[[#This Row],[Dzień]])=1,Tabela1[[#This Row],[Nowa liczba rowerów]]*15,0) + Tabela1[[#This Row],[Koszt kupionych rowerów]]</f>
        <v>0</v>
      </c>
      <c r="S370"/>
    </row>
    <row r="371" spans="1:19" x14ac:dyDescent="0.25">
      <c r="A371" s="1">
        <v>45296</v>
      </c>
      <c r="B371" s="1" t="s">
        <v>2</v>
      </c>
      <c r="C371" s="4" t="str">
        <f>VLOOKUP(MONTH(Tabela1[[#This Row],[Dzień]]),Tabela3[],2,TRUE)</f>
        <v>Styczeń</v>
      </c>
      <c r="D371" s="4">
        <f>YEAR(Tabela1[[#This Row],[Dzień]])</f>
        <v>2024</v>
      </c>
      <c r="E371" s="2">
        <f>VLOOKUP(Tabela1[[#This Row],[Pora roku]],TabelaPopyt[],2,FALSE)</f>
        <v>0.2</v>
      </c>
      <c r="F371" s="3">
        <v>10</v>
      </c>
      <c r="G371" s="7">
        <f>IF(AND(WEEKDAY(Tabela1[[#This Row],[Dzień]])&lt;=6,WEEKDAY(Tabela1[[#This Row],[Dzień]])&gt;=2),ROUNDDOWN(Tabela1[[#This Row],[Popyt]]*Tabela1[[#This Row],[Liczba Rowerów]],0)*30,0)</f>
        <v>60</v>
      </c>
      <c r="H371" s="7">
        <f>IF(WEEKDAY(Tabela1[[#This Row],[Dzień]])=1,Tabela1[[#This Row],[Liczba Rowerów]]*15,0)</f>
        <v>0</v>
      </c>
      <c r="I371" s="7">
        <f>Tabela1[[#This Row],[Przychód]]-Tabela1[[#This Row],[Koszt Serwisu]]</f>
        <v>60</v>
      </c>
      <c r="J371" s="7">
        <f>J370+Tabela1[[#This Row],[Przychód]]</f>
        <v>39900</v>
      </c>
      <c r="K371" s="7">
        <f>K370+Tabela1[[#This Row],[Koszt Serwisu]]</f>
        <v>15950</v>
      </c>
      <c r="L371" s="7">
        <f>Tabela1[[#This Row],[Łączny przychód]]-Tabela1[[#This Row],[Łączny Koszt]]</f>
        <v>23950</v>
      </c>
      <c r="M371" s="7">
        <f>IF(AND(WEEKDAY(Tabela1[[#This Row],[Dzień]])&lt;=6,WEEKDAY(Tabela1[[#This Row],[Dzień]])&gt;=2),ROUNDDOWN(Tabela1[[#This Row],[Popyt]]*Tabela1[[#This Row],[Liczba Rowerów]],0)*E$734,0)</f>
        <v>132</v>
      </c>
      <c r="N371" s="7">
        <f>Tabela1[[#This Row],[Testowany przychód]]-Tabela1[[#This Row],[Koszt Serwisu]]</f>
        <v>132</v>
      </c>
      <c r="O371" s="4">
        <f>IF(P370 &lt;&gt; 0, O370 + 3, O370)</f>
        <v>31</v>
      </c>
      <c r="P371" s="4">
        <f>IF(AND(C371 &lt;&gt; C372,L370&gt;=2400),2400,0)</f>
        <v>0</v>
      </c>
      <c r="Q371" s="7">
        <f>IF(AND(WEEKDAY(Tabela1[[#This Row],[Dzień]])&lt;=6,WEEKDAY(Tabela1[[#This Row],[Dzień]])&gt;=2),ROUNDDOWN(Tabela1[[#This Row],[Popyt]]*Tabela1[[#This Row],[Nowa liczba rowerów]],0)*30,0)</f>
        <v>180</v>
      </c>
      <c r="R371" s="7">
        <f>IF(WEEKDAY(Tabela1[[#This Row],[Dzień]])=1,Tabela1[[#This Row],[Nowa liczba rowerów]]*15,0) + Tabela1[[#This Row],[Koszt kupionych rowerów]]</f>
        <v>0</v>
      </c>
      <c r="S371"/>
    </row>
    <row r="372" spans="1:19" x14ac:dyDescent="0.25">
      <c r="A372" s="1">
        <v>45297</v>
      </c>
      <c r="B372" s="1" t="s">
        <v>2</v>
      </c>
      <c r="C372" s="4" t="str">
        <f>VLOOKUP(MONTH(Tabela1[[#This Row],[Dzień]]),Tabela3[],2,TRUE)</f>
        <v>Styczeń</v>
      </c>
      <c r="D372" s="4">
        <f>YEAR(Tabela1[[#This Row],[Dzień]])</f>
        <v>2024</v>
      </c>
      <c r="E372" s="2">
        <f>VLOOKUP(Tabela1[[#This Row],[Pora roku]],TabelaPopyt[],2,FALSE)</f>
        <v>0.2</v>
      </c>
      <c r="F372" s="3">
        <v>10</v>
      </c>
      <c r="G372" s="7">
        <f>IF(AND(WEEKDAY(Tabela1[[#This Row],[Dzień]])&lt;=6,WEEKDAY(Tabela1[[#This Row],[Dzień]])&gt;=2),ROUNDDOWN(Tabela1[[#This Row],[Popyt]]*Tabela1[[#This Row],[Liczba Rowerów]],0)*30,0)</f>
        <v>0</v>
      </c>
      <c r="H372" s="7">
        <f>IF(WEEKDAY(Tabela1[[#This Row],[Dzień]])=1,Tabela1[[#This Row],[Liczba Rowerów]]*15,0)</f>
        <v>0</v>
      </c>
      <c r="I372" s="7">
        <f>Tabela1[[#This Row],[Przychód]]-Tabela1[[#This Row],[Koszt Serwisu]]</f>
        <v>0</v>
      </c>
      <c r="J372" s="7">
        <f>J371+Tabela1[[#This Row],[Przychód]]</f>
        <v>39900</v>
      </c>
      <c r="K372" s="7">
        <f>K371+Tabela1[[#This Row],[Koszt Serwisu]]</f>
        <v>15950</v>
      </c>
      <c r="L372" s="7">
        <f>Tabela1[[#This Row],[Łączny przychód]]-Tabela1[[#This Row],[Łączny Koszt]]</f>
        <v>23950</v>
      </c>
      <c r="M372" s="7">
        <f>IF(AND(WEEKDAY(Tabela1[[#This Row],[Dzień]])&lt;=6,WEEKDAY(Tabela1[[#This Row],[Dzień]])&gt;=2),ROUNDDOWN(Tabela1[[#This Row],[Popyt]]*Tabela1[[#This Row],[Liczba Rowerów]],0)*E$734,0)</f>
        <v>0</v>
      </c>
      <c r="N372" s="7">
        <f>Tabela1[[#This Row],[Testowany przychód]]-Tabela1[[#This Row],[Koszt Serwisu]]</f>
        <v>0</v>
      </c>
      <c r="O372" s="4">
        <f>IF(P371 &lt;&gt; 0, O371 + 3, O371)</f>
        <v>31</v>
      </c>
      <c r="P372" s="4">
        <f>IF(AND(C372 &lt;&gt; C373,L371&gt;=2400),2400,0)</f>
        <v>0</v>
      </c>
      <c r="Q372" s="7">
        <f>IF(AND(WEEKDAY(Tabela1[[#This Row],[Dzień]])&lt;=6,WEEKDAY(Tabela1[[#This Row],[Dzień]])&gt;=2),ROUNDDOWN(Tabela1[[#This Row],[Popyt]]*Tabela1[[#This Row],[Nowa liczba rowerów]],0)*30,0)</f>
        <v>0</v>
      </c>
      <c r="R372" s="7">
        <f>IF(WEEKDAY(Tabela1[[#This Row],[Dzień]])=1,Tabela1[[#This Row],[Nowa liczba rowerów]]*15,0) + Tabela1[[#This Row],[Koszt kupionych rowerów]]</f>
        <v>0</v>
      </c>
      <c r="S372"/>
    </row>
    <row r="373" spans="1:19" x14ac:dyDescent="0.25">
      <c r="A373" s="1">
        <v>45298</v>
      </c>
      <c r="B373" s="1" t="s">
        <v>2</v>
      </c>
      <c r="C373" s="4" t="str">
        <f>VLOOKUP(MONTH(Tabela1[[#This Row],[Dzień]]),Tabela3[],2,TRUE)</f>
        <v>Styczeń</v>
      </c>
      <c r="D373" s="4">
        <f>YEAR(Tabela1[[#This Row],[Dzień]])</f>
        <v>2024</v>
      </c>
      <c r="E373" s="2">
        <f>VLOOKUP(Tabela1[[#This Row],[Pora roku]],TabelaPopyt[],2,FALSE)</f>
        <v>0.2</v>
      </c>
      <c r="F373" s="3">
        <v>10</v>
      </c>
      <c r="G373" s="7">
        <f>IF(AND(WEEKDAY(Tabela1[[#This Row],[Dzień]])&lt;=6,WEEKDAY(Tabela1[[#This Row],[Dzień]])&gt;=2),ROUNDDOWN(Tabela1[[#This Row],[Popyt]]*Tabela1[[#This Row],[Liczba Rowerów]],0)*30,0)</f>
        <v>0</v>
      </c>
      <c r="H373" s="7">
        <f>IF(WEEKDAY(Tabela1[[#This Row],[Dzień]])=1,Tabela1[[#This Row],[Liczba Rowerów]]*15,0)</f>
        <v>150</v>
      </c>
      <c r="I373" s="7">
        <f>Tabela1[[#This Row],[Przychód]]-Tabela1[[#This Row],[Koszt Serwisu]]</f>
        <v>-150</v>
      </c>
      <c r="J373" s="7">
        <f>J372+Tabela1[[#This Row],[Przychód]]</f>
        <v>39900</v>
      </c>
      <c r="K373" s="7">
        <f>K372+Tabela1[[#This Row],[Koszt Serwisu]]</f>
        <v>16100</v>
      </c>
      <c r="L373" s="7">
        <f>Tabela1[[#This Row],[Łączny przychód]]-Tabela1[[#This Row],[Łączny Koszt]]</f>
        <v>23800</v>
      </c>
      <c r="M373" s="7">
        <f>IF(AND(WEEKDAY(Tabela1[[#This Row],[Dzień]])&lt;=6,WEEKDAY(Tabela1[[#This Row],[Dzień]])&gt;=2),ROUNDDOWN(Tabela1[[#This Row],[Popyt]]*Tabela1[[#This Row],[Liczba Rowerów]],0)*E$734,0)</f>
        <v>0</v>
      </c>
      <c r="N373" s="7">
        <f>Tabela1[[#This Row],[Testowany przychód]]-Tabela1[[#This Row],[Koszt Serwisu]]</f>
        <v>-150</v>
      </c>
      <c r="O373" s="4">
        <f>IF(P372 &lt;&gt; 0, O372 + 3, O372)</f>
        <v>31</v>
      </c>
      <c r="P373" s="4">
        <f>IF(AND(C373 &lt;&gt; C374,L372&gt;=2400),2400,0)</f>
        <v>0</v>
      </c>
      <c r="Q373" s="7">
        <f>IF(AND(WEEKDAY(Tabela1[[#This Row],[Dzień]])&lt;=6,WEEKDAY(Tabela1[[#This Row],[Dzień]])&gt;=2),ROUNDDOWN(Tabela1[[#This Row],[Popyt]]*Tabela1[[#This Row],[Nowa liczba rowerów]],0)*30,0)</f>
        <v>0</v>
      </c>
      <c r="R373" s="7">
        <f>IF(WEEKDAY(Tabela1[[#This Row],[Dzień]])=1,Tabela1[[#This Row],[Nowa liczba rowerów]]*15,0) + Tabela1[[#This Row],[Koszt kupionych rowerów]]</f>
        <v>465</v>
      </c>
      <c r="S373"/>
    </row>
    <row r="374" spans="1:19" x14ac:dyDescent="0.25">
      <c r="A374" s="1">
        <v>45299</v>
      </c>
      <c r="B374" s="1" t="s">
        <v>2</v>
      </c>
      <c r="C374" s="4" t="str">
        <f>VLOOKUP(MONTH(Tabela1[[#This Row],[Dzień]]),Tabela3[],2,TRUE)</f>
        <v>Styczeń</v>
      </c>
      <c r="D374" s="4">
        <f>YEAR(Tabela1[[#This Row],[Dzień]])</f>
        <v>2024</v>
      </c>
      <c r="E374" s="2">
        <f>VLOOKUP(Tabela1[[#This Row],[Pora roku]],TabelaPopyt[],2,FALSE)</f>
        <v>0.2</v>
      </c>
      <c r="F374" s="3">
        <v>10</v>
      </c>
      <c r="G374" s="7">
        <f>IF(AND(WEEKDAY(Tabela1[[#This Row],[Dzień]])&lt;=6,WEEKDAY(Tabela1[[#This Row],[Dzień]])&gt;=2),ROUNDDOWN(Tabela1[[#This Row],[Popyt]]*Tabela1[[#This Row],[Liczba Rowerów]],0)*30,0)</f>
        <v>60</v>
      </c>
      <c r="H374" s="7">
        <f>IF(WEEKDAY(Tabela1[[#This Row],[Dzień]])=1,Tabela1[[#This Row],[Liczba Rowerów]]*15,0)</f>
        <v>0</v>
      </c>
      <c r="I374" s="7">
        <f>Tabela1[[#This Row],[Przychód]]-Tabela1[[#This Row],[Koszt Serwisu]]</f>
        <v>60</v>
      </c>
      <c r="J374" s="7">
        <f>J373+Tabela1[[#This Row],[Przychód]]</f>
        <v>39960</v>
      </c>
      <c r="K374" s="7">
        <f>K373+Tabela1[[#This Row],[Koszt Serwisu]]</f>
        <v>16100</v>
      </c>
      <c r="L374" s="7">
        <f>Tabela1[[#This Row],[Łączny przychód]]-Tabela1[[#This Row],[Łączny Koszt]]</f>
        <v>23860</v>
      </c>
      <c r="M374" s="7">
        <f>IF(AND(WEEKDAY(Tabela1[[#This Row],[Dzień]])&lt;=6,WEEKDAY(Tabela1[[#This Row],[Dzień]])&gt;=2),ROUNDDOWN(Tabela1[[#This Row],[Popyt]]*Tabela1[[#This Row],[Liczba Rowerów]],0)*E$734,0)</f>
        <v>132</v>
      </c>
      <c r="N374" s="7">
        <f>Tabela1[[#This Row],[Testowany przychód]]-Tabela1[[#This Row],[Koszt Serwisu]]</f>
        <v>132</v>
      </c>
      <c r="O374" s="4">
        <f>IF(P373 &lt;&gt; 0, O373 + 3, O373)</f>
        <v>31</v>
      </c>
      <c r="P374" s="4">
        <f>IF(AND(C374 &lt;&gt; C375,L373&gt;=2400),2400,0)</f>
        <v>0</v>
      </c>
      <c r="Q374" s="7">
        <f>IF(AND(WEEKDAY(Tabela1[[#This Row],[Dzień]])&lt;=6,WEEKDAY(Tabela1[[#This Row],[Dzień]])&gt;=2),ROUNDDOWN(Tabela1[[#This Row],[Popyt]]*Tabela1[[#This Row],[Nowa liczba rowerów]],0)*30,0)</f>
        <v>180</v>
      </c>
      <c r="R374" s="7">
        <f>IF(WEEKDAY(Tabela1[[#This Row],[Dzień]])=1,Tabela1[[#This Row],[Nowa liczba rowerów]]*15,0) + Tabela1[[#This Row],[Koszt kupionych rowerów]]</f>
        <v>0</v>
      </c>
      <c r="S374"/>
    </row>
    <row r="375" spans="1:19" x14ac:dyDescent="0.25">
      <c r="A375" s="1">
        <v>45300</v>
      </c>
      <c r="B375" s="1" t="s">
        <v>2</v>
      </c>
      <c r="C375" s="4" t="str">
        <f>VLOOKUP(MONTH(Tabela1[[#This Row],[Dzień]]),Tabela3[],2,TRUE)</f>
        <v>Styczeń</v>
      </c>
      <c r="D375" s="4">
        <f>YEAR(Tabela1[[#This Row],[Dzień]])</f>
        <v>2024</v>
      </c>
      <c r="E375" s="2">
        <f>VLOOKUP(Tabela1[[#This Row],[Pora roku]],TabelaPopyt[],2,FALSE)</f>
        <v>0.2</v>
      </c>
      <c r="F375" s="3">
        <v>10</v>
      </c>
      <c r="G375" s="7">
        <f>IF(AND(WEEKDAY(Tabela1[[#This Row],[Dzień]])&lt;=6,WEEKDAY(Tabela1[[#This Row],[Dzień]])&gt;=2),ROUNDDOWN(Tabela1[[#This Row],[Popyt]]*Tabela1[[#This Row],[Liczba Rowerów]],0)*30,0)</f>
        <v>60</v>
      </c>
      <c r="H375" s="7">
        <f>IF(WEEKDAY(Tabela1[[#This Row],[Dzień]])=1,Tabela1[[#This Row],[Liczba Rowerów]]*15,0)</f>
        <v>0</v>
      </c>
      <c r="I375" s="7">
        <f>Tabela1[[#This Row],[Przychód]]-Tabela1[[#This Row],[Koszt Serwisu]]</f>
        <v>60</v>
      </c>
      <c r="J375" s="7">
        <f>J374+Tabela1[[#This Row],[Przychód]]</f>
        <v>40020</v>
      </c>
      <c r="K375" s="7">
        <f>K374+Tabela1[[#This Row],[Koszt Serwisu]]</f>
        <v>16100</v>
      </c>
      <c r="L375" s="7">
        <f>Tabela1[[#This Row],[Łączny przychód]]-Tabela1[[#This Row],[Łączny Koszt]]</f>
        <v>23920</v>
      </c>
      <c r="M375" s="7">
        <f>IF(AND(WEEKDAY(Tabela1[[#This Row],[Dzień]])&lt;=6,WEEKDAY(Tabela1[[#This Row],[Dzień]])&gt;=2),ROUNDDOWN(Tabela1[[#This Row],[Popyt]]*Tabela1[[#This Row],[Liczba Rowerów]],0)*E$734,0)</f>
        <v>132</v>
      </c>
      <c r="N375" s="7">
        <f>Tabela1[[#This Row],[Testowany przychód]]-Tabela1[[#This Row],[Koszt Serwisu]]</f>
        <v>132</v>
      </c>
      <c r="O375" s="4">
        <f>IF(P374 &lt;&gt; 0, O374 + 3, O374)</f>
        <v>31</v>
      </c>
      <c r="P375" s="4">
        <f>IF(AND(C375 &lt;&gt; C376,L374&gt;=2400),2400,0)</f>
        <v>0</v>
      </c>
      <c r="Q375" s="7">
        <f>IF(AND(WEEKDAY(Tabela1[[#This Row],[Dzień]])&lt;=6,WEEKDAY(Tabela1[[#This Row],[Dzień]])&gt;=2),ROUNDDOWN(Tabela1[[#This Row],[Popyt]]*Tabela1[[#This Row],[Nowa liczba rowerów]],0)*30,0)</f>
        <v>180</v>
      </c>
      <c r="R375" s="7">
        <f>IF(WEEKDAY(Tabela1[[#This Row],[Dzień]])=1,Tabela1[[#This Row],[Nowa liczba rowerów]]*15,0) + Tabela1[[#This Row],[Koszt kupionych rowerów]]</f>
        <v>0</v>
      </c>
      <c r="S375"/>
    </row>
    <row r="376" spans="1:19" x14ac:dyDescent="0.25">
      <c r="A376" s="1">
        <v>45301</v>
      </c>
      <c r="B376" s="1" t="s">
        <v>2</v>
      </c>
      <c r="C376" s="4" t="str">
        <f>VLOOKUP(MONTH(Tabela1[[#This Row],[Dzień]]),Tabela3[],2,TRUE)</f>
        <v>Styczeń</v>
      </c>
      <c r="D376" s="4">
        <f>YEAR(Tabela1[[#This Row],[Dzień]])</f>
        <v>2024</v>
      </c>
      <c r="E376" s="2">
        <f>VLOOKUP(Tabela1[[#This Row],[Pora roku]],TabelaPopyt[],2,FALSE)</f>
        <v>0.2</v>
      </c>
      <c r="F376" s="3">
        <v>10</v>
      </c>
      <c r="G376" s="7">
        <f>IF(AND(WEEKDAY(Tabela1[[#This Row],[Dzień]])&lt;=6,WEEKDAY(Tabela1[[#This Row],[Dzień]])&gt;=2),ROUNDDOWN(Tabela1[[#This Row],[Popyt]]*Tabela1[[#This Row],[Liczba Rowerów]],0)*30,0)</f>
        <v>60</v>
      </c>
      <c r="H376" s="7">
        <f>IF(WEEKDAY(Tabela1[[#This Row],[Dzień]])=1,Tabela1[[#This Row],[Liczba Rowerów]]*15,0)</f>
        <v>0</v>
      </c>
      <c r="I376" s="7">
        <f>Tabela1[[#This Row],[Przychód]]-Tabela1[[#This Row],[Koszt Serwisu]]</f>
        <v>60</v>
      </c>
      <c r="J376" s="7">
        <f>J375+Tabela1[[#This Row],[Przychód]]</f>
        <v>40080</v>
      </c>
      <c r="K376" s="7">
        <f>K375+Tabela1[[#This Row],[Koszt Serwisu]]</f>
        <v>16100</v>
      </c>
      <c r="L376" s="7">
        <f>Tabela1[[#This Row],[Łączny przychód]]-Tabela1[[#This Row],[Łączny Koszt]]</f>
        <v>23980</v>
      </c>
      <c r="M376" s="7">
        <f>IF(AND(WEEKDAY(Tabela1[[#This Row],[Dzień]])&lt;=6,WEEKDAY(Tabela1[[#This Row],[Dzień]])&gt;=2),ROUNDDOWN(Tabela1[[#This Row],[Popyt]]*Tabela1[[#This Row],[Liczba Rowerów]],0)*E$734,0)</f>
        <v>132</v>
      </c>
      <c r="N376" s="7">
        <f>Tabela1[[#This Row],[Testowany przychód]]-Tabela1[[#This Row],[Koszt Serwisu]]</f>
        <v>132</v>
      </c>
      <c r="O376" s="4">
        <f>IF(P375 &lt;&gt; 0, O375 + 3, O375)</f>
        <v>31</v>
      </c>
      <c r="P376" s="4">
        <f>IF(AND(C376 &lt;&gt; C377,L375&gt;=2400),2400,0)</f>
        <v>0</v>
      </c>
      <c r="Q376" s="7">
        <f>IF(AND(WEEKDAY(Tabela1[[#This Row],[Dzień]])&lt;=6,WEEKDAY(Tabela1[[#This Row],[Dzień]])&gt;=2),ROUNDDOWN(Tabela1[[#This Row],[Popyt]]*Tabela1[[#This Row],[Nowa liczba rowerów]],0)*30,0)</f>
        <v>180</v>
      </c>
      <c r="R376" s="7">
        <f>IF(WEEKDAY(Tabela1[[#This Row],[Dzień]])=1,Tabela1[[#This Row],[Nowa liczba rowerów]]*15,0) + Tabela1[[#This Row],[Koszt kupionych rowerów]]</f>
        <v>0</v>
      </c>
      <c r="S376"/>
    </row>
    <row r="377" spans="1:19" x14ac:dyDescent="0.25">
      <c r="A377" s="1">
        <v>45302</v>
      </c>
      <c r="B377" s="1" t="s">
        <v>2</v>
      </c>
      <c r="C377" s="4" t="str">
        <f>VLOOKUP(MONTH(Tabela1[[#This Row],[Dzień]]),Tabela3[],2,TRUE)</f>
        <v>Styczeń</v>
      </c>
      <c r="D377" s="4">
        <f>YEAR(Tabela1[[#This Row],[Dzień]])</f>
        <v>2024</v>
      </c>
      <c r="E377" s="2">
        <f>VLOOKUP(Tabela1[[#This Row],[Pora roku]],TabelaPopyt[],2,FALSE)</f>
        <v>0.2</v>
      </c>
      <c r="F377" s="3">
        <v>10</v>
      </c>
      <c r="G377" s="7">
        <f>IF(AND(WEEKDAY(Tabela1[[#This Row],[Dzień]])&lt;=6,WEEKDAY(Tabela1[[#This Row],[Dzień]])&gt;=2),ROUNDDOWN(Tabela1[[#This Row],[Popyt]]*Tabela1[[#This Row],[Liczba Rowerów]],0)*30,0)</f>
        <v>60</v>
      </c>
      <c r="H377" s="7">
        <f>IF(WEEKDAY(Tabela1[[#This Row],[Dzień]])=1,Tabela1[[#This Row],[Liczba Rowerów]]*15,0)</f>
        <v>0</v>
      </c>
      <c r="I377" s="7">
        <f>Tabela1[[#This Row],[Przychód]]-Tabela1[[#This Row],[Koszt Serwisu]]</f>
        <v>60</v>
      </c>
      <c r="J377" s="7">
        <f>J376+Tabela1[[#This Row],[Przychód]]</f>
        <v>40140</v>
      </c>
      <c r="K377" s="7">
        <f>K376+Tabela1[[#This Row],[Koszt Serwisu]]</f>
        <v>16100</v>
      </c>
      <c r="L377" s="7">
        <f>Tabela1[[#This Row],[Łączny przychód]]-Tabela1[[#This Row],[Łączny Koszt]]</f>
        <v>24040</v>
      </c>
      <c r="M377" s="7">
        <f>IF(AND(WEEKDAY(Tabela1[[#This Row],[Dzień]])&lt;=6,WEEKDAY(Tabela1[[#This Row],[Dzień]])&gt;=2),ROUNDDOWN(Tabela1[[#This Row],[Popyt]]*Tabela1[[#This Row],[Liczba Rowerów]],0)*E$734,0)</f>
        <v>132</v>
      </c>
      <c r="N377" s="7">
        <f>Tabela1[[#This Row],[Testowany przychód]]-Tabela1[[#This Row],[Koszt Serwisu]]</f>
        <v>132</v>
      </c>
      <c r="O377" s="4">
        <f>IF(P376 &lt;&gt; 0, O376 + 3, O376)</f>
        <v>31</v>
      </c>
      <c r="P377" s="4">
        <f>IF(AND(C377 &lt;&gt; C378,L376&gt;=2400),2400,0)</f>
        <v>0</v>
      </c>
      <c r="Q377" s="7">
        <f>IF(AND(WEEKDAY(Tabela1[[#This Row],[Dzień]])&lt;=6,WEEKDAY(Tabela1[[#This Row],[Dzień]])&gt;=2),ROUNDDOWN(Tabela1[[#This Row],[Popyt]]*Tabela1[[#This Row],[Nowa liczba rowerów]],0)*30,0)</f>
        <v>180</v>
      </c>
      <c r="R377" s="7">
        <f>IF(WEEKDAY(Tabela1[[#This Row],[Dzień]])=1,Tabela1[[#This Row],[Nowa liczba rowerów]]*15,0) + Tabela1[[#This Row],[Koszt kupionych rowerów]]</f>
        <v>0</v>
      </c>
      <c r="S377"/>
    </row>
    <row r="378" spans="1:19" x14ac:dyDescent="0.25">
      <c r="A378" s="1">
        <v>45303</v>
      </c>
      <c r="B378" s="1" t="s">
        <v>2</v>
      </c>
      <c r="C378" s="4" t="str">
        <f>VLOOKUP(MONTH(Tabela1[[#This Row],[Dzień]]),Tabela3[],2,TRUE)</f>
        <v>Styczeń</v>
      </c>
      <c r="D378" s="4">
        <f>YEAR(Tabela1[[#This Row],[Dzień]])</f>
        <v>2024</v>
      </c>
      <c r="E378" s="2">
        <f>VLOOKUP(Tabela1[[#This Row],[Pora roku]],TabelaPopyt[],2,FALSE)</f>
        <v>0.2</v>
      </c>
      <c r="F378" s="3">
        <v>10</v>
      </c>
      <c r="G378" s="7">
        <f>IF(AND(WEEKDAY(Tabela1[[#This Row],[Dzień]])&lt;=6,WEEKDAY(Tabela1[[#This Row],[Dzień]])&gt;=2),ROUNDDOWN(Tabela1[[#This Row],[Popyt]]*Tabela1[[#This Row],[Liczba Rowerów]],0)*30,0)</f>
        <v>60</v>
      </c>
      <c r="H378" s="7">
        <f>IF(WEEKDAY(Tabela1[[#This Row],[Dzień]])=1,Tabela1[[#This Row],[Liczba Rowerów]]*15,0)</f>
        <v>0</v>
      </c>
      <c r="I378" s="7">
        <f>Tabela1[[#This Row],[Przychód]]-Tabela1[[#This Row],[Koszt Serwisu]]</f>
        <v>60</v>
      </c>
      <c r="J378" s="7">
        <f>J377+Tabela1[[#This Row],[Przychód]]</f>
        <v>40200</v>
      </c>
      <c r="K378" s="7">
        <f>K377+Tabela1[[#This Row],[Koszt Serwisu]]</f>
        <v>16100</v>
      </c>
      <c r="L378" s="7">
        <f>Tabela1[[#This Row],[Łączny przychód]]-Tabela1[[#This Row],[Łączny Koszt]]</f>
        <v>24100</v>
      </c>
      <c r="M378" s="7">
        <f>IF(AND(WEEKDAY(Tabela1[[#This Row],[Dzień]])&lt;=6,WEEKDAY(Tabela1[[#This Row],[Dzień]])&gt;=2),ROUNDDOWN(Tabela1[[#This Row],[Popyt]]*Tabela1[[#This Row],[Liczba Rowerów]],0)*E$734,0)</f>
        <v>132</v>
      </c>
      <c r="N378" s="7">
        <f>Tabela1[[#This Row],[Testowany przychód]]-Tabela1[[#This Row],[Koszt Serwisu]]</f>
        <v>132</v>
      </c>
      <c r="O378" s="4">
        <f>IF(P377 &lt;&gt; 0, O377 + 3, O377)</f>
        <v>31</v>
      </c>
      <c r="P378" s="4">
        <f>IF(AND(C378 &lt;&gt; C379,L377&gt;=2400),2400,0)</f>
        <v>0</v>
      </c>
      <c r="Q378" s="7">
        <f>IF(AND(WEEKDAY(Tabela1[[#This Row],[Dzień]])&lt;=6,WEEKDAY(Tabela1[[#This Row],[Dzień]])&gt;=2),ROUNDDOWN(Tabela1[[#This Row],[Popyt]]*Tabela1[[#This Row],[Nowa liczba rowerów]],0)*30,0)</f>
        <v>180</v>
      </c>
      <c r="R378" s="7">
        <f>IF(WEEKDAY(Tabela1[[#This Row],[Dzień]])=1,Tabela1[[#This Row],[Nowa liczba rowerów]]*15,0) + Tabela1[[#This Row],[Koszt kupionych rowerów]]</f>
        <v>0</v>
      </c>
      <c r="S378"/>
    </row>
    <row r="379" spans="1:19" x14ac:dyDescent="0.25">
      <c r="A379" s="1">
        <v>45304</v>
      </c>
      <c r="B379" s="1" t="s">
        <v>2</v>
      </c>
      <c r="C379" s="4" t="str">
        <f>VLOOKUP(MONTH(Tabela1[[#This Row],[Dzień]]),Tabela3[],2,TRUE)</f>
        <v>Styczeń</v>
      </c>
      <c r="D379" s="4">
        <f>YEAR(Tabela1[[#This Row],[Dzień]])</f>
        <v>2024</v>
      </c>
      <c r="E379" s="2">
        <f>VLOOKUP(Tabela1[[#This Row],[Pora roku]],TabelaPopyt[],2,FALSE)</f>
        <v>0.2</v>
      </c>
      <c r="F379" s="3">
        <v>10</v>
      </c>
      <c r="G379" s="7">
        <f>IF(AND(WEEKDAY(Tabela1[[#This Row],[Dzień]])&lt;=6,WEEKDAY(Tabela1[[#This Row],[Dzień]])&gt;=2),ROUNDDOWN(Tabela1[[#This Row],[Popyt]]*Tabela1[[#This Row],[Liczba Rowerów]],0)*30,0)</f>
        <v>0</v>
      </c>
      <c r="H379" s="7">
        <f>IF(WEEKDAY(Tabela1[[#This Row],[Dzień]])=1,Tabela1[[#This Row],[Liczba Rowerów]]*15,0)</f>
        <v>0</v>
      </c>
      <c r="I379" s="7">
        <f>Tabela1[[#This Row],[Przychód]]-Tabela1[[#This Row],[Koszt Serwisu]]</f>
        <v>0</v>
      </c>
      <c r="J379" s="7">
        <f>J378+Tabela1[[#This Row],[Przychód]]</f>
        <v>40200</v>
      </c>
      <c r="K379" s="7">
        <f>K378+Tabela1[[#This Row],[Koszt Serwisu]]</f>
        <v>16100</v>
      </c>
      <c r="L379" s="7">
        <f>Tabela1[[#This Row],[Łączny przychód]]-Tabela1[[#This Row],[Łączny Koszt]]</f>
        <v>24100</v>
      </c>
      <c r="M379" s="7">
        <f>IF(AND(WEEKDAY(Tabela1[[#This Row],[Dzień]])&lt;=6,WEEKDAY(Tabela1[[#This Row],[Dzień]])&gt;=2),ROUNDDOWN(Tabela1[[#This Row],[Popyt]]*Tabela1[[#This Row],[Liczba Rowerów]],0)*E$734,0)</f>
        <v>0</v>
      </c>
      <c r="N379" s="7">
        <f>Tabela1[[#This Row],[Testowany przychód]]-Tabela1[[#This Row],[Koszt Serwisu]]</f>
        <v>0</v>
      </c>
      <c r="O379" s="4">
        <f>IF(P378 &lt;&gt; 0, O378 + 3, O378)</f>
        <v>31</v>
      </c>
      <c r="P379" s="4">
        <f>IF(AND(C379 &lt;&gt; C380,L378&gt;=2400),2400,0)</f>
        <v>0</v>
      </c>
      <c r="Q379" s="7">
        <f>IF(AND(WEEKDAY(Tabela1[[#This Row],[Dzień]])&lt;=6,WEEKDAY(Tabela1[[#This Row],[Dzień]])&gt;=2),ROUNDDOWN(Tabela1[[#This Row],[Popyt]]*Tabela1[[#This Row],[Nowa liczba rowerów]],0)*30,0)</f>
        <v>0</v>
      </c>
      <c r="R379" s="7">
        <f>IF(WEEKDAY(Tabela1[[#This Row],[Dzień]])=1,Tabela1[[#This Row],[Nowa liczba rowerów]]*15,0) + Tabela1[[#This Row],[Koszt kupionych rowerów]]</f>
        <v>0</v>
      </c>
      <c r="S379"/>
    </row>
    <row r="380" spans="1:19" x14ac:dyDescent="0.25">
      <c r="A380" s="1">
        <v>45305</v>
      </c>
      <c r="B380" s="1" t="s">
        <v>2</v>
      </c>
      <c r="C380" s="4" t="str">
        <f>VLOOKUP(MONTH(Tabela1[[#This Row],[Dzień]]),Tabela3[],2,TRUE)</f>
        <v>Styczeń</v>
      </c>
      <c r="D380" s="4">
        <f>YEAR(Tabela1[[#This Row],[Dzień]])</f>
        <v>2024</v>
      </c>
      <c r="E380" s="2">
        <f>VLOOKUP(Tabela1[[#This Row],[Pora roku]],TabelaPopyt[],2,FALSE)</f>
        <v>0.2</v>
      </c>
      <c r="F380" s="3">
        <v>10</v>
      </c>
      <c r="G380" s="7">
        <f>IF(AND(WEEKDAY(Tabela1[[#This Row],[Dzień]])&lt;=6,WEEKDAY(Tabela1[[#This Row],[Dzień]])&gt;=2),ROUNDDOWN(Tabela1[[#This Row],[Popyt]]*Tabela1[[#This Row],[Liczba Rowerów]],0)*30,0)</f>
        <v>0</v>
      </c>
      <c r="H380" s="7">
        <f>IF(WEEKDAY(Tabela1[[#This Row],[Dzień]])=1,Tabela1[[#This Row],[Liczba Rowerów]]*15,0)</f>
        <v>150</v>
      </c>
      <c r="I380" s="7">
        <f>Tabela1[[#This Row],[Przychód]]-Tabela1[[#This Row],[Koszt Serwisu]]</f>
        <v>-150</v>
      </c>
      <c r="J380" s="7">
        <f>J379+Tabela1[[#This Row],[Przychód]]</f>
        <v>40200</v>
      </c>
      <c r="K380" s="7">
        <f>K379+Tabela1[[#This Row],[Koszt Serwisu]]</f>
        <v>16250</v>
      </c>
      <c r="L380" s="7">
        <f>Tabela1[[#This Row],[Łączny przychód]]-Tabela1[[#This Row],[Łączny Koszt]]</f>
        <v>23950</v>
      </c>
      <c r="M380" s="7">
        <f>IF(AND(WEEKDAY(Tabela1[[#This Row],[Dzień]])&lt;=6,WEEKDAY(Tabela1[[#This Row],[Dzień]])&gt;=2),ROUNDDOWN(Tabela1[[#This Row],[Popyt]]*Tabela1[[#This Row],[Liczba Rowerów]],0)*E$734,0)</f>
        <v>0</v>
      </c>
      <c r="N380" s="7">
        <f>Tabela1[[#This Row],[Testowany przychód]]-Tabela1[[#This Row],[Koszt Serwisu]]</f>
        <v>-150</v>
      </c>
      <c r="O380" s="4">
        <f>IF(P379 &lt;&gt; 0, O379 + 3, O379)</f>
        <v>31</v>
      </c>
      <c r="P380" s="4">
        <f>IF(AND(C380 &lt;&gt; C381,L379&gt;=2400),2400,0)</f>
        <v>0</v>
      </c>
      <c r="Q380" s="7">
        <f>IF(AND(WEEKDAY(Tabela1[[#This Row],[Dzień]])&lt;=6,WEEKDAY(Tabela1[[#This Row],[Dzień]])&gt;=2),ROUNDDOWN(Tabela1[[#This Row],[Popyt]]*Tabela1[[#This Row],[Nowa liczba rowerów]],0)*30,0)</f>
        <v>0</v>
      </c>
      <c r="R380" s="7">
        <f>IF(WEEKDAY(Tabela1[[#This Row],[Dzień]])=1,Tabela1[[#This Row],[Nowa liczba rowerów]]*15,0) + Tabela1[[#This Row],[Koszt kupionych rowerów]]</f>
        <v>465</v>
      </c>
      <c r="S380"/>
    </row>
    <row r="381" spans="1:19" x14ac:dyDescent="0.25">
      <c r="A381" s="1">
        <v>45306</v>
      </c>
      <c r="B381" s="1" t="s">
        <v>2</v>
      </c>
      <c r="C381" s="4" t="str">
        <f>VLOOKUP(MONTH(Tabela1[[#This Row],[Dzień]]),Tabela3[],2,TRUE)</f>
        <v>Styczeń</v>
      </c>
      <c r="D381" s="4">
        <f>YEAR(Tabela1[[#This Row],[Dzień]])</f>
        <v>2024</v>
      </c>
      <c r="E381" s="2">
        <f>VLOOKUP(Tabela1[[#This Row],[Pora roku]],TabelaPopyt[],2,FALSE)</f>
        <v>0.2</v>
      </c>
      <c r="F381" s="3">
        <v>10</v>
      </c>
      <c r="G381" s="7">
        <f>IF(AND(WEEKDAY(Tabela1[[#This Row],[Dzień]])&lt;=6,WEEKDAY(Tabela1[[#This Row],[Dzień]])&gt;=2),ROUNDDOWN(Tabela1[[#This Row],[Popyt]]*Tabela1[[#This Row],[Liczba Rowerów]],0)*30,0)</f>
        <v>60</v>
      </c>
      <c r="H381" s="7">
        <f>IF(WEEKDAY(Tabela1[[#This Row],[Dzień]])=1,Tabela1[[#This Row],[Liczba Rowerów]]*15,0)</f>
        <v>0</v>
      </c>
      <c r="I381" s="7">
        <f>Tabela1[[#This Row],[Przychód]]-Tabela1[[#This Row],[Koszt Serwisu]]</f>
        <v>60</v>
      </c>
      <c r="J381" s="7">
        <f>J380+Tabela1[[#This Row],[Przychód]]</f>
        <v>40260</v>
      </c>
      <c r="K381" s="7">
        <f>K380+Tabela1[[#This Row],[Koszt Serwisu]]</f>
        <v>16250</v>
      </c>
      <c r="L381" s="7">
        <f>Tabela1[[#This Row],[Łączny przychód]]-Tabela1[[#This Row],[Łączny Koszt]]</f>
        <v>24010</v>
      </c>
      <c r="M381" s="7">
        <f>IF(AND(WEEKDAY(Tabela1[[#This Row],[Dzień]])&lt;=6,WEEKDAY(Tabela1[[#This Row],[Dzień]])&gt;=2),ROUNDDOWN(Tabela1[[#This Row],[Popyt]]*Tabela1[[#This Row],[Liczba Rowerów]],0)*E$734,0)</f>
        <v>132</v>
      </c>
      <c r="N381" s="7">
        <f>Tabela1[[#This Row],[Testowany przychód]]-Tabela1[[#This Row],[Koszt Serwisu]]</f>
        <v>132</v>
      </c>
      <c r="O381" s="4">
        <f>IF(P380 &lt;&gt; 0, O380 + 3, O380)</f>
        <v>31</v>
      </c>
      <c r="P381" s="4">
        <f>IF(AND(C381 &lt;&gt; C382,L380&gt;=2400),2400,0)</f>
        <v>0</v>
      </c>
      <c r="Q381" s="7">
        <f>IF(AND(WEEKDAY(Tabela1[[#This Row],[Dzień]])&lt;=6,WEEKDAY(Tabela1[[#This Row],[Dzień]])&gt;=2),ROUNDDOWN(Tabela1[[#This Row],[Popyt]]*Tabela1[[#This Row],[Nowa liczba rowerów]],0)*30,0)</f>
        <v>180</v>
      </c>
      <c r="R381" s="7">
        <f>IF(WEEKDAY(Tabela1[[#This Row],[Dzień]])=1,Tabela1[[#This Row],[Nowa liczba rowerów]]*15,0) + Tabela1[[#This Row],[Koszt kupionych rowerów]]</f>
        <v>0</v>
      </c>
      <c r="S381"/>
    </row>
    <row r="382" spans="1:19" x14ac:dyDescent="0.25">
      <c r="A382" s="1">
        <v>45307</v>
      </c>
      <c r="B382" s="1" t="s">
        <v>2</v>
      </c>
      <c r="C382" s="4" t="str">
        <f>VLOOKUP(MONTH(Tabela1[[#This Row],[Dzień]]),Tabela3[],2,TRUE)</f>
        <v>Styczeń</v>
      </c>
      <c r="D382" s="4">
        <f>YEAR(Tabela1[[#This Row],[Dzień]])</f>
        <v>2024</v>
      </c>
      <c r="E382" s="2">
        <f>VLOOKUP(Tabela1[[#This Row],[Pora roku]],TabelaPopyt[],2,FALSE)</f>
        <v>0.2</v>
      </c>
      <c r="F382" s="3">
        <v>10</v>
      </c>
      <c r="G382" s="7">
        <f>IF(AND(WEEKDAY(Tabela1[[#This Row],[Dzień]])&lt;=6,WEEKDAY(Tabela1[[#This Row],[Dzień]])&gt;=2),ROUNDDOWN(Tabela1[[#This Row],[Popyt]]*Tabela1[[#This Row],[Liczba Rowerów]],0)*30,0)</f>
        <v>60</v>
      </c>
      <c r="H382" s="7">
        <f>IF(WEEKDAY(Tabela1[[#This Row],[Dzień]])=1,Tabela1[[#This Row],[Liczba Rowerów]]*15,0)</f>
        <v>0</v>
      </c>
      <c r="I382" s="7">
        <f>Tabela1[[#This Row],[Przychód]]-Tabela1[[#This Row],[Koszt Serwisu]]</f>
        <v>60</v>
      </c>
      <c r="J382" s="7">
        <f>J381+Tabela1[[#This Row],[Przychód]]</f>
        <v>40320</v>
      </c>
      <c r="K382" s="7">
        <f>K381+Tabela1[[#This Row],[Koszt Serwisu]]</f>
        <v>16250</v>
      </c>
      <c r="L382" s="7">
        <f>Tabela1[[#This Row],[Łączny przychód]]-Tabela1[[#This Row],[Łączny Koszt]]</f>
        <v>24070</v>
      </c>
      <c r="M382" s="7">
        <f>IF(AND(WEEKDAY(Tabela1[[#This Row],[Dzień]])&lt;=6,WEEKDAY(Tabela1[[#This Row],[Dzień]])&gt;=2),ROUNDDOWN(Tabela1[[#This Row],[Popyt]]*Tabela1[[#This Row],[Liczba Rowerów]],0)*E$734,0)</f>
        <v>132</v>
      </c>
      <c r="N382" s="7">
        <f>Tabela1[[#This Row],[Testowany przychód]]-Tabela1[[#This Row],[Koszt Serwisu]]</f>
        <v>132</v>
      </c>
      <c r="O382" s="4">
        <f>IF(P381 &lt;&gt; 0, O381 + 3, O381)</f>
        <v>31</v>
      </c>
      <c r="P382" s="4">
        <f>IF(AND(C382 &lt;&gt; C383,L381&gt;=2400),2400,0)</f>
        <v>0</v>
      </c>
      <c r="Q382" s="7">
        <f>IF(AND(WEEKDAY(Tabela1[[#This Row],[Dzień]])&lt;=6,WEEKDAY(Tabela1[[#This Row],[Dzień]])&gt;=2),ROUNDDOWN(Tabela1[[#This Row],[Popyt]]*Tabela1[[#This Row],[Nowa liczba rowerów]],0)*30,0)</f>
        <v>180</v>
      </c>
      <c r="R382" s="7">
        <f>IF(WEEKDAY(Tabela1[[#This Row],[Dzień]])=1,Tabela1[[#This Row],[Nowa liczba rowerów]]*15,0) + Tabela1[[#This Row],[Koszt kupionych rowerów]]</f>
        <v>0</v>
      </c>
      <c r="S382"/>
    </row>
    <row r="383" spans="1:19" x14ac:dyDescent="0.25">
      <c r="A383" s="1">
        <v>45308</v>
      </c>
      <c r="B383" s="1" t="s">
        <v>2</v>
      </c>
      <c r="C383" s="4" t="str">
        <f>VLOOKUP(MONTH(Tabela1[[#This Row],[Dzień]]),Tabela3[],2,TRUE)</f>
        <v>Styczeń</v>
      </c>
      <c r="D383" s="4">
        <f>YEAR(Tabela1[[#This Row],[Dzień]])</f>
        <v>2024</v>
      </c>
      <c r="E383" s="2">
        <f>VLOOKUP(Tabela1[[#This Row],[Pora roku]],TabelaPopyt[],2,FALSE)</f>
        <v>0.2</v>
      </c>
      <c r="F383" s="3">
        <v>10</v>
      </c>
      <c r="G383" s="7">
        <f>IF(AND(WEEKDAY(Tabela1[[#This Row],[Dzień]])&lt;=6,WEEKDAY(Tabela1[[#This Row],[Dzień]])&gt;=2),ROUNDDOWN(Tabela1[[#This Row],[Popyt]]*Tabela1[[#This Row],[Liczba Rowerów]],0)*30,0)</f>
        <v>60</v>
      </c>
      <c r="H383" s="7">
        <f>IF(WEEKDAY(Tabela1[[#This Row],[Dzień]])=1,Tabela1[[#This Row],[Liczba Rowerów]]*15,0)</f>
        <v>0</v>
      </c>
      <c r="I383" s="7">
        <f>Tabela1[[#This Row],[Przychód]]-Tabela1[[#This Row],[Koszt Serwisu]]</f>
        <v>60</v>
      </c>
      <c r="J383" s="7">
        <f>J382+Tabela1[[#This Row],[Przychód]]</f>
        <v>40380</v>
      </c>
      <c r="K383" s="7">
        <f>K382+Tabela1[[#This Row],[Koszt Serwisu]]</f>
        <v>16250</v>
      </c>
      <c r="L383" s="7">
        <f>Tabela1[[#This Row],[Łączny przychód]]-Tabela1[[#This Row],[Łączny Koszt]]</f>
        <v>24130</v>
      </c>
      <c r="M383" s="7">
        <f>IF(AND(WEEKDAY(Tabela1[[#This Row],[Dzień]])&lt;=6,WEEKDAY(Tabela1[[#This Row],[Dzień]])&gt;=2),ROUNDDOWN(Tabela1[[#This Row],[Popyt]]*Tabela1[[#This Row],[Liczba Rowerów]],0)*E$734,0)</f>
        <v>132</v>
      </c>
      <c r="N383" s="7">
        <f>Tabela1[[#This Row],[Testowany przychód]]-Tabela1[[#This Row],[Koszt Serwisu]]</f>
        <v>132</v>
      </c>
      <c r="O383" s="4">
        <f>IF(P382 &lt;&gt; 0, O382 + 3, O382)</f>
        <v>31</v>
      </c>
      <c r="P383" s="4">
        <f>IF(AND(C383 &lt;&gt; C384,L382&gt;=2400),2400,0)</f>
        <v>0</v>
      </c>
      <c r="Q383" s="7">
        <f>IF(AND(WEEKDAY(Tabela1[[#This Row],[Dzień]])&lt;=6,WEEKDAY(Tabela1[[#This Row],[Dzień]])&gt;=2),ROUNDDOWN(Tabela1[[#This Row],[Popyt]]*Tabela1[[#This Row],[Nowa liczba rowerów]],0)*30,0)</f>
        <v>180</v>
      </c>
      <c r="R383" s="7">
        <f>IF(WEEKDAY(Tabela1[[#This Row],[Dzień]])=1,Tabela1[[#This Row],[Nowa liczba rowerów]]*15,0) + Tabela1[[#This Row],[Koszt kupionych rowerów]]</f>
        <v>0</v>
      </c>
      <c r="S383"/>
    </row>
    <row r="384" spans="1:19" x14ac:dyDescent="0.25">
      <c r="A384" s="1">
        <v>45309</v>
      </c>
      <c r="B384" s="1" t="s">
        <v>2</v>
      </c>
      <c r="C384" s="4" t="str">
        <f>VLOOKUP(MONTH(Tabela1[[#This Row],[Dzień]]),Tabela3[],2,TRUE)</f>
        <v>Styczeń</v>
      </c>
      <c r="D384" s="4">
        <f>YEAR(Tabela1[[#This Row],[Dzień]])</f>
        <v>2024</v>
      </c>
      <c r="E384" s="2">
        <f>VLOOKUP(Tabela1[[#This Row],[Pora roku]],TabelaPopyt[],2,FALSE)</f>
        <v>0.2</v>
      </c>
      <c r="F384" s="3">
        <v>10</v>
      </c>
      <c r="G384" s="7">
        <f>IF(AND(WEEKDAY(Tabela1[[#This Row],[Dzień]])&lt;=6,WEEKDAY(Tabela1[[#This Row],[Dzień]])&gt;=2),ROUNDDOWN(Tabela1[[#This Row],[Popyt]]*Tabela1[[#This Row],[Liczba Rowerów]],0)*30,0)</f>
        <v>60</v>
      </c>
      <c r="H384" s="7">
        <f>IF(WEEKDAY(Tabela1[[#This Row],[Dzień]])=1,Tabela1[[#This Row],[Liczba Rowerów]]*15,0)</f>
        <v>0</v>
      </c>
      <c r="I384" s="7">
        <f>Tabela1[[#This Row],[Przychód]]-Tabela1[[#This Row],[Koszt Serwisu]]</f>
        <v>60</v>
      </c>
      <c r="J384" s="7">
        <f>J383+Tabela1[[#This Row],[Przychód]]</f>
        <v>40440</v>
      </c>
      <c r="K384" s="7">
        <f>K383+Tabela1[[#This Row],[Koszt Serwisu]]</f>
        <v>16250</v>
      </c>
      <c r="L384" s="7">
        <f>Tabela1[[#This Row],[Łączny przychód]]-Tabela1[[#This Row],[Łączny Koszt]]</f>
        <v>24190</v>
      </c>
      <c r="M384" s="7">
        <f>IF(AND(WEEKDAY(Tabela1[[#This Row],[Dzień]])&lt;=6,WEEKDAY(Tabela1[[#This Row],[Dzień]])&gt;=2),ROUNDDOWN(Tabela1[[#This Row],[Popyt]]*Tabela1[[#This Row],[Liczba Rowerów]],0)*E$734,0)</f>
        <v>132</v>
      </c>
      <c r="N384" s="7">
        <f>Tabela1[[#This Row],[Testowany przychód]]-Tabela1[[#This Row],[Koszt Serwisu]]</f>
        <v>132</v>
      </c>
      <c r="O384" s="4">
        <f>IF(P383 &lt;&gt; 0, O383 + 3, O383)</f>
        <v>31</v>
      </c>
      <c r="P384" s="4">
        <f>IF(AND(C384 &lt;&gt; C385,L383&gt;=2400),2400,0)</f>
        <v>0</v>
      </c>
      <c r="Q384" s="7">
        <f>IF(AND(WEEKDAY(Tabela1[[#This Row],[Dzień]])&lt;=6,WEEKDAY(Tabela1[[#This Row],[Dzień]])&gt;=2),ROUNDDOWN(Tabela1[[#This Row],[Popyt]]*Tabela1[[#This Row],[Nowa liczba rowerów]],0)*30,0)</f>
        <v>180</v>
      </c>
      <c r="R384" s="7">
        <f>IF(WEEKDAY(Tabela1[[#This Row],[Dzień]])=1,Tabela1[[#This Row],[Nowa liczba rowerów]]*15,0) + Tabela1[[#This Row],[Koszt kupionych rowerów]]</f>
        <v>0</v>
      </c>
      <c r="S384"/>
    </row>
    <row r="385" spans="1:19" x14ac:dyDescent="0.25">
      <c r="A385" s="1">
        <v>45310</v>
      </c>
      <c r="B385" s="1" t="s">
        <v>2</v>
      </c>
      <c r="C385" s="4" t="str">
        <f>VLOOKUP(MONTH(Tabela1[[#This Row],[Dzień]]),Tabela3[],2,TRUE)</f>
        <v>Styczeń</v>
      </c>
      <c r="D385" s="4">
        <f>YEAR(Tabela1[[#This Row],[Dzień]])</f>
        <v>2024</v>
      </c>
      <c r="E385" s="2">
        <f>VLOOKUP(Tabela1[[#This Row],[Pora roku]],TabelaPopyt[],2,FALSE)</f>
        <v>0.2</v>
      </c>
      <c r="F385" s="3">
        <v>10</v>
      </c>
      <c r="G385" s="7">
        <f>IF(AND(WEEKDAY(Tabela1[[#This Row],[Dzień]])&lt;=6,WEEKDAY(Tabela1[[#This Row],[Dzień]])&gt;=2),ROUNDDOWN(Tabela1[[#This Row],[Popyt]]*Tabela1[[#This Row],[Liczba Rowerów]],0)*30,0)</f>
        <v>60</v>
      </c>
      <c r="H385" s="7">
        <f>IF(WEEKDAY(Tabela1[[#This Row],[Dzień]])=1,Tabela1[[#This Row],[Liczba Rowerów]]*15,0)</f>
        <v>0</v>
      </c>
      <c r="I385" s="7">
        <f>Tabela1[[#This Row],[Przychód]]-Tabela1[[#This Row],[Koszt Serwisu]]</f>
        <v>60</v>
      </c>
      <c r="J385" s="7">
        <f>J384+Tabela1[[#This Row],[Przychód]]</f>
        <v>40500</v>
      </c>
      <c r="K385" s="7">
        <f>K384+Tabela1[[#This Row],[Koszt Serwisu]]</f>
        <v>16250</v>
      </c>
      <c r="L385" s="7">
        <f>Tabela1[[#This Row],[Łączny przychód]]-Tabela1[[#This Row],[Łączny Koszt]]</f>
        <v>24250</v>
      </c>
      <c r="M385" s="7">
        <f>IF(AND(WEEKDAY(Tabela1[[#This Row],[Dzień]])&lt;=6,WEEKDAY(Tabela1[[#This Row],[Dzień]])&gt;=2),ROUNDDOWN(Tabela1[[#This Row],[Popyt]]*Tabela1[[#This Row],[Liczba Rowerów]],0)*E$734,0)</f>
        <v>132</v>
      </c>
      <c r="N385" s="7">
        <f>Tabela1[[#This Row],[Testowany przychód]]-Tabela1[[#This Row],[Koszt Serwisu]]</f>
        <v>132</v>
      </c>
      <c r="O385" s="4">
        <f>IF(P384 &lt;&gt; 0, O384 + 3, O384)</f>
        <v>31</v>
      </c>
      <c r="P385" s="4">
        <f>IF(AND(C385 &lt;&gt; C386,L384&gt;=2400),2400,0)</f>
        <v>0</v>
      </c>
      <c r="Q385" s="7">
        <f>IF(AND(WEEKDAY(Tabela1[[#This Row],[Dzień]])&lt;=6,WEEKDAY(Tabela1[[#This Row],[Dzień]])&gt;=2),ROUNDDOWN(Tabela1[[#This Row],[Popyt]]*Tabela1[[#This Row],[Nowa liczba rowerów]],0)*30,0)</f>
        <v>180</v>
      </c>
      <c r="R385" s="7">
        <f>IF(WEEKDAY(Tabela1[[#This Row],[Dzień]])=1,Tabela1[[#This Row],[Nowa liczba rowerów]]*15,0) + Tabela1[[#This Row],[Koszt kupionych rowerów]]</f>
        <v>0</v>
      </c>
      <c r="S385"/>
    </row>
    <row r="386" spans="1:19" x14ac:dyDescent="0.25">
      <c r="A386" s="1">
        <v>45311</v>
      </c>
      <c r="B386" s="1" t="s">
        <v>2</v>
      </c>
      <c r="C386" s="4" t="str">
        <f>VLOOKUP(MONTH(Tabela1[[#This Row],[Dzień]]),Tabela3[],2,TRUE)</f>
        <v>Styczeń</v>
      </c>
      <c r="D386" s="4">
        <f>YEAR(Tabela1[[#This Row],[Dzień]])</f>
        <v>2024</v>
      </c>
      <c r="E386" s="2">
        <f>VLOOKUP(Tabela1[[#This Row],[Pora roku]],TabelaPopyt[],2,FALSE)</f>
        <v>0.2</v>
      </c>
      <c r="F386" s="3">
        <v>10</v>
      </c>
      <c r="G386" s="7">
        <f>IF(AND(WEEKDAY(Tabela1[[#This Row],[Dzień]])&lt;=6,WEEKDAY(Tabela1[[#This Row],[Dzień]])&gt;=2),ROUNDDOWN(Tabela1[[#This Row],[Popyt]]*Tabela1[[#This Row],[Liczba Rowerów]],0)*30,0)</f>
        <v>0</v>
      </c>
      <c r="H386" s="7">
        <f>IF(WEEKDAY(Tabela1[[#This Row],[Dzień]])=1,Tabela1[[#This Row],[Liczba Rowerów]]*15,0)</f>
        <v>0</v>
      </c>
      <c r="I386" s="7">
        <f>Tabela1[[#This Row],[Przychód]]-Tabela1[[#This Row],[Koszt Serwisu]]</f>
        <v>0</v>
      </c>
      <c r="J386" s="7">
        <f>J385+Tabela1[[#This Row],[Przychód]]</f>
        <v>40500</v>
      </c>
      <c r="K386" s="7">
        <f>K385+Tabela1[[#This Row],[Koszt Serwisu]]</f>
        <v>16250</v>
      </c>
      <c r="L386" s="7">
        <f>Tabela1[[#This Row],[Łączny przychód]]-Tabela1[[#This Row],[Łączny Koszt]]</f>
        <v>24250</v>
      </c>
      <c r="M386" s="7">
        <f>IF(AND(WEEKDAY(Tabela1[[#This Row],[Dzień]])&lt;=6,WEEKDAY(Tabela1[[#This Row],[Dzień]])&gt;=2),ROUNDDOWN(Tabela1[[#This Row],[Popyt]]*Tabela1[[#This Row],[Liczba Rowerów]],0)*E$734,0)</f>
        <v>0</v>
      </c>
      <c r="N386" s="7">
        <f>Tabela1[[#This Row],[Testowany przychód]]-Tabela1[[#This Row],[Koszt Serwisu]]</f>
        <v>0</v>
      </c>
      <c r="O386" s="4">
        <f>IF(P385 &lt;&gt; 0, O385 + 3, O385)</f>
        <v>31</v>
      </c>
      <c r="P386" s="4">
        <f>IF(AND(C386 &lt;&gt; C387,L385&gt;=2400),2400,0)</f>
        <v>0</v>
      </c>
      <c r="Q386" s="7">
        <f>IF(AND(WEEKDAY(Tabela1[[#This Row],[Dzień]])&lt;=6,WEEKDAY(Tabela1[[#This Row],[Dzień]])&gt;=2),ROUNDDOWN(Tabela1[[#This Row],[Popyt]]*Tabela1[[#This Row],[Nowa liczba rowerów]],0)*30,0)</f>
        <v>0</v>
      </c>
      <c r="R386" s="7">
        <f>IF(WEEKDAY(Tabela1[[#This Row],[Dzień]])=1,Tabela1[[#This Row],[Nowa liczba rowerów]]*15,0) + Tabela1[[#This Row],[Koszt kupionych rowerów]]</f>
        <v>0</v>
      </c>
      <c r="S386"/>
    </row>
    <row r="387" spans="1:19" x14ac:dyDescent="0.25">
      <c r="A387" s="1">
        <v>45312</v>
      </c>
      <c r="B387" s="1" t="s">
        <v>2</v>
      </c>
      <c r="C387" s="4" t="str">
        <f>VLOOKUP(MONTH(Tabela1[[#This Row],[Dzień]]),Tabela3[],2,TRUE)</f>
        <v>Styczeń</v>
      </c>
      <c r="D387" s="4">
        <f>YEAR(Tabela1[[#This Row],[Dzień]])</f>
        <v>2024</v>
      </c>
      <c r="E387" s="2">
        <f>VLOOKUP(Tabela1[[#This Row],[Pora roku]],TabelaPopyt[],2,FALSE)</f>
        <v>0.2</v>
      </c>
      <c r="F387" s="3">
        <v>10</v>
      </c>
      <c r="G387" s="7">
        <f>IF(AND(WEEKDAY(Tabela1[[#This Row],[Dzień]])&lt;=6,WEEKDAY(Tabela1[[#This Row],[Dzień]])&gt;=2),ROUNDDOWN(Tabela1[[#This Row],[Popyt]]*Tabela1[[#This Row],[Liczba Rowerów]],0)*30,0)</f>
        <v>0</v>
      </c>
      <c r="H387" s="7">
        <f>IF(WEEKDAY(Tabela1[[#This Row],[Dzień]])=1,Tabela1[[#This Row],[Liczba Rowerów]]*15,0)</f>
        <v>150</v>
      </c>
      <c r="I387" s="7">
        <f>Tabela1[[#This Row],[Przychód]]-Tabela1[[#This Row],[Koszt Serwisu]]</f>
        <v>-150</v>
      </c>
      <c r="J387" s="7">
        <f>J386+Tabela1[[#This Row],[Przychód]]</f>
        <v>40500</v>
      </c>
      <c r="K387" s="7">
        <f>K386+Tabela1[[#This Row],[Koszt Serwisu]]</f>
        <v>16400</v>
      </c>
      <c r="L387" s="7">
        <f>Tabela1[[#This Row],[Łączny przychód]]-Tabela1[[#This Row],[Łączny Koszt]]</f>
        <v>24100</v>
      </c>
      <c r="M387" s="7">
        <f>IF(AND(WEEKDAY(Tabela1[[#This Row],[Dzień]])&lt;=6,WEEKDAY(Tabela1[[#This Row],[Dzień]])&gt;=2),ROUNDDOWN(Tabela1[[#This Row],[Popyt]]*Tabela1[[#This Row],[Liczba Rowerów]],0)*E$734,0)</f>
        <v>0</v>
      </c>
      <c r="N387" s="7">
        <f>Tabela1[[#This Row],[Testowany przychód]]-Tabela1[[#This Row],[Koszt Serwisu]]</f>
        <v>-150</v>
      </c>
      <c r="O387" s="4">
        <f>IF(P386 &lt;&gt; 0, O386 + 3, O386)</f>
        <v>31</v>
      </c>
      <c r="P387" s="4">
        <f>IF(AND(C387 &lt;&gt; C388,L386&gt;=2400),2400,0)</f>
        <v>0</v>
      </c>
      <c r="Q387" s="7">
        <f>IF(AND(WEEKDAY(Tabela1[[#This Row],[Dzień]])&lt;=6,WEEKDAY(Tabela1[[#This Row],[Dzień]])&gt;=2),ROUNDDOWN(Tabela1[[#This Row],[Popyt]]*Tabela1[[#This Row],[Nowa liczba rowerów]],0)*30,0)</f>
        <v>0</v>
      </c>
      <c r="R387" s="7">
        <f>IF(WEEKDAY(Tabela1[[#This Row],[Dzień]])=1,Tabela1[[#This Row],[Nowa liczba rowerów]]*15,0) + Tabela1[[#This Row],[Koszt kupionych rowerów]]</f>
        <v>465</v>
      </c>
      <c r="S387"/>
    </row>
    <row r="388" spans="1:19" x14ac:dyDescent="0.25">
      <c r="A388" s="1">
        <v>45313</v>
      </c>
      <c r="B388" s="1" t="s">
        <v>2</v>
      </c>
      <c r="C388" s="4" t="str">
        <f>VLOOKUP(MONTH(Tabela1[[#This Row],[Dzień]]),Tabela3[],2,TRUE)</f>
        <v>Styczeń</v>
      </c>
      <c r="D388" s="4">
        <f>YEAR(Tabela1[[#This Row],[Dzień]])</f>
        <v>2024</v>
      </c>
      <c r="E388" s="2">
        <f>VLOOKUP(Tabela1[[#This Row],[Pora roku]],TabelaPopyt[],2,FALSE)</f>
        <v>0.2</v>
      </c>
      <c r="F388" s="3">
        <v>10</v>
      </c>
      <c r="G388" s="7">
        <f>IF(AND(WEEKDAY(Tabela1[[#This Row],[Dzień]])&lt;=6,WEEKDAY(Tabela1[[#This Row],[Dzień]])&gt;=2),ROUNDDOWN(Tabela1[[#This Row],[Popyt]]*Tabela1[[#This Row],[Liczba Rowerów]],0)*30,0)</f>
        <v>60</v>
      </c>
      <c r="H388" s="7">
        <f>IF(WEEKDAY(Tabela1[[#This Row],[Dzień]])=1,Tabela1[[#This Row],[Liczba Rowerów]]*15,0)</f>
        <v>0</v>
      </c>
      <c r="I388" s="7">
        <f>Tabela1[[#This Row],[Przychód]]-Tabela1[[#This Row],[Koszt Serwisu]]</f>
        <v>60</v>
      </c>
      <c r="J388" s="7">
        <f>J387+Tabela1[[#This Row],[Przychód]]</f>
        <v>40560</v>
      </c>
      <c r="K388" s="7">
        <f>K387+Tabela1[[#This Row],[Koszt Serwisu]]</f>
        <v>16400</v>
      </c>
      <c r="L388" s="7">
        <f>Tabela1[[#This Row],[Łączny przychód]]-Tabela1[[#This Row],[Łączny Koszt]]</f>
        <v>24160</v>
      </c>
      <c r="M388" s="7">
        <f>IF(AND(WEEKDAY(Tabela1[[#This Row],[Dzień]])&lt;=6,WEEKDAY(Tabela1[[#This Row],[Dzień]])&gt;=2),ROUNDDOWN(Tabela1[[#This Row],[Popyt]]*Tabela1[[#This Row],[Liczba Rowerów]],0)*E$734,0)</f>
        <v>132</v>
      </c>
      <c r="N388" s="7">
        <f>Tabela1[[#This Row],[Testowany przychód]]-Tabela1[[#This Row],[Koszt Serwisu]]</f>
        <v>132</v>
      </c>
      <c r="O388" s="4">
        <f>IF(P387 &lt;&gt; 0, O387 + 3, O387)</f>
        <v>31</v>
      </c>
      <c r="P388" s="4">
        <f>IF(AND(C388 &lt;&gt; C389,L387&gt;=2400),2400,0)</f>
        <v>0</v>
      </c>
      <c r="Q388" s="7">
        <f>IF(AND(WEEKDAY(Tabela1[[#This Row],[Dzień]])&lt;=6,WEEKDAY(Tabela1[[#This Row],[Dzień]])&gt;=2),ROUNDDOWN(Tabela1[[#This Row],[Popyt]]*Tabela1[[#This Row],[Nowa liczba rowerów]],0)*30,0)</f>
        <v>180</v>
      </c>
      <c r="R388" s="7">
        <f>IF(WEEKDAY(Tabela1[[#This Row],[Dzień]])=1,Tabela1[[#This Row],[Nowa liczba rowerów]]*15,0) + Tabela1[[#This Row],[Koszt kupionych rowerów]]</f>
        <v>0</v>
      </c>
      <c r="S388"/>
    </row>
    <row r="389" spans="1:19" x14ac:dyDescent="0.25">
      <c r="A389" s="1">
        <v>45314</v>
      </c>
      <c r="B389" s="1" t="s">
        <v>2</v>
      </c>
      <c r="C389" s="4" t="str">
        <f>VLOOKUP(MONTH(Tabela1[[#This Row],[Dzień]]),Tabela3[],2,TRUE)</f>
        <v>Styczeń</v>
      </c>
      <c r="D389" s="4">
        <f>YEAR(Tabela1[[#This Row],[Dzień]])</f>
        <v>2024</v>
      </c>
      <c r="E389" s="2">
        <f>VLOOKUP(Tabela1[[#This Row],[Pora roku]],TabelaPopyt[],2,FALSE)</f>
        <v>0.2</v>
      </c>
      <c r="F389" s="3">
        <v>10</v>
      </c>
      <c r="G389" s="7">
        <f>IF(AND(WEEKDAY(Tabela1[[#This Row],[Dzień]])&lt;=6,WEEKDAY(Tabela1[[#This Row],[Dzień]])&gt;=2),ROUNDDOWN(Tabela1[[#This Row],[Popyt]]*Tabela1[[#This Row],[Liczba Rowerów]],0)*30,0)</f>
        <v>60</v>
      </c>
      <c r="H389" s="7">
        <f>IF(WEEKDAY(Tabela1[[#This Row],[Dzień]])=1,Tabela1[[#This Row],[Liczba Rowerów]]*15,0)</f>
        <v>0</v>
      </c>
      <c r="I389" s="7">
        <f>Tabela1[[#This Row],[Przychód]]-Tabela1[[#This Row],[Koszt Serwisu]]</f>
        <v>60</v>
      </c>
      <c r="J389" s="7">
        <f>J388+Tabela1[[#This Row],[Przychód]]</f>
        <v>40620</v>
      </c>
      <c r="K389" s="7">
        <f>K388+Tabela1[[#This Row],[Koszt Serwisu]]</f>
        <v>16400</v>
      </c>
      <c r="L389" s="7">
        <f>Tabela1[[#This Row],[Łączny przychód]]-Tabela1[[#This Row],[Łączny Koszt]]</f>
        <v>24220</v>
      </c>
      <c r="M389" s="7">
        <f>IF(AND(WEEKDAY(Tabela1[[#This Row],[Dzień]])&lt;=6,WEEKDAY(Tabela1[[#This Row],[Dzień]])&gt;=2),ROUNDDOWN(Tabela1[[#This Row],[Popyt]]*Tabela1[[#This Row],[Liczba Rowerów]],0)*E$734,0)</f>
        <v>132</v>
      </c>
      <c r="N389" s="7">
        <f>Tabela1[[#This Row],[Testowany przychód]]-Tabela1[[#This Row],[Koszt Serwisu]]</f>
        <v>132</v>
      </c>
      <c r="O389" s="4">
        <f>IF(P388 &lt;&gt; 0, O388 + 3, O388)</f>
        <v>31</v>
      </c>
      <c r="P389" s="4">
        <f>IF(AND(C389 &lt;&gt; C390,L388&gt;=2400),2400,0)</f>
        <v>0</v>
      </c>
      <c r="Q389" s="7">
        <f>IF(AND(WEEKDAY(Tabela1[[#This Row],[Dzień]])&lt;=6,WEEKDAY(Tabela1[[#This Row],[Dzień]])&gt;=2),ROUNDDOWN(Tabela1[[#This Row],[Popyt]]*Tabela1[[#This Row],[Nowa liczba rowerów]],0)*30,0)</f>
        <v>180</v>
      </c>
      <c r="R389" s="7">
        <f>IF(WEEKDAY(Tabela1[[#This Row],[Dzień]])=1,Tabela1[[#This Row],[Nowa liczba rowerów]]*15,0) + Tabela1[[#This Row],[Koszt kupionych rowerów]]</f>
        <v>0</v>
      </c>
      <c r="S389"/>
    </row>
    <row r="390" spans="1:19" x14ac:dyDescent="0.25">
      <c r="A390" s="1">
        <v>45315</v>
      </c>
      <c r="B390" s="1" t="s">
        <v>2</v>
      </c>
      <c r="C390" s="4" t="str">
        <f>VLOOKUP(MONTH(Tabela1[[#This Row],[Dzień]]),Tabela3[],2,TRUE)</f>
        <v>Styczeń</v>
      </c>
      <c r="D390" s="4">
        <f>YEAR(Tabela1[[#This Row],[Dzień]])</f>
        <v>2024</v>
      </c>
      <c r="E390" s="2">
        <f>VLOOKUP(Tabela1[[#This Row],[Pora roku]],TabelaPopyt[],2,FALSE)</f>
        <v>0.2</v>
      </c>
      <c r="F390" s="3">
        <v>10</v>
      </c>
      <c r="G390" s="7">
        <f>IF(AND(WEEKDAY(Tabela1[[#This Row],[Dzień]])&lt;=6,WEEKDAY(Tabela1[[#This Row],[Dzień]])&gt;=2),ROUNDDOWN(Tabela1[[#This Row],[Popyt]]*Tabela1[[#This Row],[Liczba Rowerów]],0)*30,0)</f>
        <v>60</v>
      </c>
      <c r="H390" s="7">
        <f>IF(WEEKDAY(Tabela1[[#This Row],[Dzień]])=1,Tabela1[[#This Row],[Liczba Rowerów]]*15,0)</f>
        <v>0</v>
      </c>
      <c r="I390" s="7">
        <f>Tabela1[[#This Row],[Przychód]]-Tabela1[[#This Row],[Koszt Serwisu]]</f>
        <v>60</v>
      </c>
      <c r="J390" s="7">
        <f>J389+Tabela1[[#This Row],[Przychód]]</f>
        <v>40680</v>
      </c>
      <c r="K390" s="7">
        <f>K389+Tabela1[[#This Row],[Koszt Serwisu]]</f>
        <v>16400</v>
      </c>
      <c r="L390" s="7">
        <f>Tabela1[[#This Row],[Łączny przychód]]-Tabela1[[#This Row],[Łączny Koszt]]</f>
        <v>24280</v>
      </c>
      <c r="M390" s="7">
        <f>IF(AND(WEEKDAY(Tabela1[[#This Row],[Dzień]])&lt;=6,WEEKDAY(Tabela1[[#This Row],[Dzień]])&gt;=2),ROUNDDOWN(Tabela1[[#This Row],[Popyt]]*Tabela1[[#This Row],[Liczba Rowerów]],0)*E$734,0)</f>
        <v>132</v>
      </c>
      <c r="N390" s="7">
        <f>Tabela1[[#This Row],[Testowany przychód]]-Tabela1[[#This Row],[Koszt Serwisu]]</f>
        <v>132</v>
      </c>
      <c r="O390" s="4">
        <f>IF(P389 &lt;&gt; 0, O389 + 3, O389)</f>
        <v>31</v>
      </c>
      <c r="P390" s="4">
        <f>IF(AND(C390 &lt;&gt; C391,L389&gt;=2400),2400,0)</f>
        <v>0</v>
      </c>
      <c r="Q390" s="7">
        <f>IF(AND(WEEKDAY(Tabela1[[#This Row],[Dzień]])&lt;=6,WEEKDAY(Tabela1[[#This Row],[Dzień]])&gt;=2),ROUNDDOWN(Tabela1[[#This Row],[Popyt]]*Tabela1[[#This Row],[Nowa liczba rowerów]],0)*30,0)</f>
        <v>180</v>
      </c>
      <c r="R390" s="7">
        <f>IF(WEEKDAY(Tabela1[[#This Row],[Dzień]])=1,Tabela1[[#This Row],[Nowa liczba rowerów]]*15,0) + Tabela1[[#This Row],[Koszt kupionych rowerów]]</f>
        <v>0</v>
      </c>
      <c r="S390"/>
    </row>
    <row r="391" spans="1:19" x14ac:dyDescent="0.25">
      <c r="A391" s="1">
        <v>45316</v>
      </c>
      <c r="B391" s="1" t="s">
        <v>2</v>
      </c>
      <c r="C391" s="4" t="str">
        <f>VLOOKUP(MONTH(Tabela1[[#This Row],[Dzień]]),Tabela3[],2,TRUE)</f>
        <v>Styczeń</v>
      </c>
      <c r="D391" s="4">
        <f>YEAR(Tabela1[[#This Row],[Dzień]])</f>
        <v>2024</v>
      </c>
      <c r="E391" s="2">
        <f>VLOOKUP(Tabela1[[#This Row],[Pora roku]],TabelaPopyt[],2,FALSE)</f>
        <v>0.2</v>
      </c>
      <c r="F391" s="3">
        <v>10</v>
      </c>
      <c r="G391" s="7">
        <f>IF(AND(WEEKDAY(Tabela1[[#This Row],[Dzień]])&lt;=6,WEEKDAY(Tabela1[[#This Row],[Dzień]])&gt;=2),ROUNDDOWN(Tabela1[[#This Row],[Popyt]]*Tabela1[[#This Row],[Liczba Rowerów]],0)*30,0)</f>
        <v>60</v>
      </c>
      <c r="H391" s="7">
        <f>IF(WEEKDAY(Tabela1[[#This Row],[Dzień]])=1,Tabela1[[#This Row],[Liczba Rowerów]]*15,0)</f>
        <v>0</v>
      </c>
      <c r="I391" s="7">
        <f>Tabela1[[#This Row],[Przychód]]-Tabela1[[#This Row],[Koszt Serwisu]]</f>
        <v>60</v>
      </c>
      <c r="J391" s="7">
        <f>J390+Tabela1[[#This Row],[Przychód]]</f>
        <v>40740</v>
      </c>
      <c r="K391" s="7">
        <f>K390+Tabela1[[#This Row],[Koszt Serwisu]]</f>
        <v>16400</v>
      </c>
      <c r="L391" s="7">
        <f>Tabela1[[#This Row],[Łączny przychód]]-Tabela1[[#This Row],[Łączny Koszt]]</f>
        <v>24340</v>
      </c>
      <c r="M391" s="7">
        <f>IF(AND(WEEKDAY(Tabela1[[#This Row],[Dzień]])&lt;=6,WEEKDAY(Tabela1[[#This Row],[Dzień]])&gt;=2),ROUNDDOWN(Tabela1[[#This Row],[Popyt]]*Tabela1[[#This Row],[Liczba Rowerów]],0)*E$734,0)</f>
        <v>132</v>
      </c>
      <c r="N391" s="7">
        <f>Tabela1[[#This Row],[Testowany przychód]]-Tabela1[[#This Row],[Koszt Serwisu]]</f>
        <v>132</v>
      </c>
      <c r="O391" s="4">
        <f>IF(P390 &lt;&gt; 0, O390 + 3, O390)</f>
        <v>31</v>
      </c>
      <c r="P391" s="4">
        <f>IF(AND(C391 &lt;&gt; C392,L390&gt;=2400),2400,0)</f>
        <v>0</v>
      </c>
      <c r="Q391" s="7">
        <f>IF(AND(WEEKDAY(Tabela1[[#This Row],[Dzień]])&lt;=6,WEEKDAY(Tabela1[[#This Row],[Dzień]])&gt;=2),ROUNDDOWN(Tabela1[[#This Row],[Popyt]]*Tabela1[[#This Row],[Nowa liczba rowerów]],0)*30,0)</f>
        <v>180</v>
      </c>
      <c r="R391" s="7">
        <f>IF(WEEKDAY(Tabela1[[#This Row],[Dzień]])=1,Tabela1[[#This Row],[Nowa liczba rowerów]]*15,0) + Tabela1[[#This Row],[Koszt kupionych rowerów]]</f>
        <v>0</v>
      </c>
      <c r="S391"/>
    </row>
    <row r="392" spans="1:19" x14ac:dyDescent="0.25">
      <c r="A392" s="1">
        <v>45317</v>
      </c>
      <c r="B392" s="1" t="s">
        <v>2</v>
      </c>
      <c r="C392" s="4" t="str">
        <f>VLOOKUP(MONTH(Tabela1[[#This Row],[Dzień]]),Tabela3[],2,TRUE)</f>
        <v>Styczeń</v>
      </c>
      <c r="D392" s="4">
        <f>YEAR(Tabela1[[#This Row],[Dzień]])</f>
        <v>2024</v>
      </c>
      <c r="E392" s="2">
        <f>VLOOKUP(Tabela1[[#This Row],[Pora roku]],TabelaPopyt[],2,FALSE)</f>
        <v>0.2</v>
      </c>
      <c r="F392" s="3">
        <v>10</v>
      </c>
      <c r="G392" s="7">
        <f>IF(AND(WEEKDAY(Tabela1[[#This Row],[Dzień]])&lt;=6,WEEKDAY(Tabela1[[#This Row],[Dzień]])&gt;=2),ROUNDDOWN(Tabela1[[#This Row],[Popyt]]*Tabela1[[#This Row],[Liczba Rowerów]],0)*30,0)</f>
        <v>60</v>
      </c>
      <c r="H392" s="7">
        <f>IF(WEEKDAY(Tabela1[[#This Row],[Dzień]])=1,Tabela1[[#This Row],[Liczba Rowerów]]*15,0)</f>
        <v>0</v>
      </c>
      <c r="I392" s="7">
        <f>Tabela1[[#This Row],[Przychód]]-Tabela1[[#This Row],[Koszt Serwisu]]</f>
        <v>60</v>
      </c>
      <c r="J392" s="7">
        <f>J391+Tabela1[[#This Row],[Przychód]]</f>
        <v>40800</v>
      </c>
      <c r="K392" s="7">
        <f>K391+Tabela1[[#This Row],[Koszt Serwisu]]</f>
        <v>16400</v>
      </c>
      <c r="L392" s="7">
        <f>Tabela1[[#This Row],[Łączny przychód]]-Tabela1[[#This Row],[Łączny Koszt]]</f>
        <v>24400</v>
      </c>
      <c r="M392" s="7">
        <f>IF(AND(WEEKDAY(Tabela1[[#This Row],[Dzień]])&lt;=6,WEEKDAY(Tabela1[[#This Row],[Dzień]])&gt;=2),ROUNDDOWN(Tabela1[[#This Row],[Popyt]]*Tabela1[[#This Row],[Liczba Rowerów]],0)*E$734,0)</f>
        <v>132</v>
      </c>
      <c r="N392" s="7">
        <f>Tabela1[[#This Row],[Testowany przychód]]-Tabela1[[#This Row],[Koszt Serwisu]]</f>
        <v>132</v>
      </c>
      <c r="O392" s="4">
        <f>IF(P391 &lt;&gt; 0, O391 + 3, O391)</f>
        <v>31</v>
      </c>
      <c r="P392" s="4">
        <f>IF(AND(C392 &lt;&gt; C393,L391&gt;=2400),2400,0)</f>
        <v>0</v>
      </c>
      <c r="Q392" s="7">
        <f>IF(AND(WEEKDAY(Tabela1[[#This Row],[Dzień]])&lt;=6,WEEKDAY(Tabela1[[#This Row],[Dzień]])&gt;=2),ROUNDDOWN(Tabela1[[#This Row],[Popyt]]*Tabela1[[#This Row],[Nowa liczba rowerów]],0)*30,0)</f>
        <v>180</v>
      </c>
      <c r="R392" s="7">
        <f>IF(WEEKDAY(Tabela1[[#This Row],[Dzień]])=1,Tabela1[[#This Row],[Nowa liczba rowerów]]*15,0) + Tabela1[[#This Row],[Koszt kupionych rowerów]]</f>
        <v>0</v>
      </c>
      <c r="S392"/>
    </row>
    <row r="393" spans="1:19" x14ac:dyDescent="0.25">
      <c r="A393" s="1">
        <v>45318</v>
      </c>
      <c r="B393" s="1" t="s">
        <v>2</v>
      </c>
      <c r="C393" s="4" t="str">
        <f>VLOOKUP(MONTH(Tabela1[[#This Row],[Dzień]]),Tabela3[],2,TRUE)</f>
        <v>Styczeń</v>
      </c>
      <c r="D393" s="4">
        <f>YEAR(Tabela1[[#This Row],[Dzień]])</f>
        <v>2024</v>
      </c>
      <c r="E393" s="2">
        <f>VLOOKUP(Tabela1[[#This Row],[Pora roku]],TabelaPopyt[],2,FALSE)</f>
        <v>0.2</v>
      </c>
      <c r="F393" s="3">
        <v>10</v>
      </c>
      <c r="G393" s="7">
        <f>IF(AND(WEEKDAY(Tabela1[[#This Row],[Dzień]])&lt;=6,WEEKDAY(Tabela1[[#This Row],[Dzień]])&gt;=2),ROUNDDOWN(Tabela1[[#This Row],[Popyt]]*Tabela1[[#This Row],[Liczba Rowerów]],0)*30,0)</f>
        <v>0</v>
      </c>
      <c r="H393" s="7">
        <f>IF(WEEKDAY(Tabela1[[#This Row],[Dzień]])=1,Tabela1[[#This Row],[Liczba Rowerów]]*15,0)</f>
        <v>0</v>
      </c>
      <c r="I393" s="7">
        <f>Tabela1[[#This Row],[Przychód]]-Tabela1[[#This Row],[Koszt Serwisu]]</f>
        <v>0</v>
      </c>
      <c r="J393" s="7">
        <f>J392+Tabela1[[#This Row],[Przychód]]</f>
        <v>40800</v>
      </c>
      <c r="K393" s="7">
        <f>K392+Tabela1[[#This Row],[Koszt Serwisu]]</f>
        <v>16400</v>
      </c>
      <c r="L393" s="7">
        <f>Tabela1[[#This Row],[Łączny przychód]]-Tabela1[[#This Row],[Łączny Koszt]]</f>
        <v>24400</v>
      </c>
      <c r="M393" s="7">
        <f>IF(AND(WEEKDAY(Tabela1[[#This Row],[Dzień]])&lt;=6,WEEKDAY(Tabela1[[#This Row],[Dzień]])&gt;=2),ROUNDDOWN(Tabela1[[#This Row],[Popyt]]*Tabela1[[#This Row],[Liczba Rowerów]],0)*E$734,0)</f>
        <v>0</v>
      </c>
      <c r="N393" s="7">
        <f>Tabela1[[#This Row],[Testowany przychód]]-Tabela1[[#This Row],[Koszt Serwisu]]</f>
        <v>0</v>
      </c>
      <c r="O393" s="4">
        <f>IF(P392 &lt;&gt; 0, O392 + 3, O392)</f>
        <v>31</v>
      </c>
      <c r="P393" s="4">
        <f>IF(AND(C393 &lt;&gt; C394,L392&gt;=2400),2400,0)</f>
        <v>0</v>
      </c>
      <c r="Q393" s="7">
        <f>IF(AND(WEEKDAY(Tabela1[[#This Row],[Dzień]])&lt;=6,WEEKDAY(Tabela1[[#This Row],[Dzień]])&gt;=2),ROUNDDOWN(Tabela1[[#This Row],[Popyt]]*Tabela1[[#This Row],[Nowa liczba rowerów]],0)*30,0)</f>
        <v>0</v>
      </c>
      <c r="R393" s="7">
        <f>IF(WEEKDAY(Tabela1[[#This Row],[Dzień]])=1,Tabela1[[#This Row],[Nowa liczba rowerów]]*15,0) + Tabela1[[#This Row],[Koszt kupionych rowerów]]</f>
        <v>0</v>
      </c>
      <c r="S393"/>
    </row>
    <row r="394" spans="1:19" x14ac:dyDescent="0.25">
      <c r="A394" s="1">
        <v>45319</v>
      </c>
      <c r="B394" s="1" t="s">
        <v>2</v>
      </c>
      <c r="C394" s="4" t="str">
        <f>VLOOKUP(MONTH(Tabela1[[#This Row],[Dzień]]),Tabela3[],2,TRUE)</f>
        <v>Styczeń</v>
      </c>
      <c r="D394" s="4">
        <f>YEAR(Tabela1[[#This Row],[Dzień]])</f>
        <v>2024</v>
      </c>
      <c r="E394" s="2">
        <f>VLOOKUP(Tabela1[[#This Row],[Pora roku]],TabelaPopyt[],2,FALSE)</f>
        <v>0.2</v>
      </c>
      <c r="F394" s="3">
        <v>10</v>
      </c>
      <c r="G394" s="7">
        <f>IF(AND(WEEKDAY(Tabela1[[#This Row],[Dzień]])&lt;=6,WEEKDAY(Tabela1[[#This Row],[Dzień]])&gt;=2),ROUNDDOWN(Tabela1[[#This Row],[Popyt]]*Tabela1[[#This Row],[Liczba Rowerów]],0)*30,0)</f>
        <v>0</v>
      </c>
      <c r="H394" s="7">
        <f>IF(WEEKDAY(Tabela1[[#This Row],[Dzień]])=1,Tabela1[[#This Row],[Liczba Rowerów]]*15,0)</f>
        <v>150</v>
      </c>
      <c r="I394" s="7">
        <f>Tabela1[[#This Row],[Przychód]]-Tabela1[[#This Row],[Koszt Serwisu]]</f>
        <v>-150</v>
      </c>
      <c r="J394" s="7">
        <f>J393+Tabela1[[#This Row],[Przychód]]</f>
        <v>40800</v>
      </c>
      <c r="K394" s="7">
        <f>K393+Tabela1[[#This Row],[Koszt Serwisu]]</f>
        <v>16550</v>
      </c>
      <c r="L394" s="7">
        <f>Tabela1[[#This Row],[Łączny przychód]]-Tabela1[[#This Row],[Łączny Koszt]]</f>
        <v>24250</v>
      </c>
      <c r="M394" s="7">
        <f>IF(AND(WEEKDAY(Tabela1[[#This Row],[Dzień]])&lt;=6,WEEKDAY(Tabela1[[#This Row],[Dzień]])&gt;=2),ROUNDDOWN(Tabela1[[#This Row],[Popyt]]*Tabela1[[#This Row],[Liczba Rowerów]],0)*E$734,0)</f>
        <v>0</v>
      </c>
      <c r="N394" s="7">
        <f>Tabela1[[#This Row],[Testowany przychód]]-Tabela1[[#This Row],[Koszt Serwisu]]</f>
        <v>-150</v>
      </c>
      <c r="O394" s="4">
        <f>IF(P393 &lt;&gt; 0, O393 + 3, O393)</f>
        <v>31</v>
      </c>
      <c r="P394" s="4">
        <f>IF(AND(C394 &lt;&gt; C395,L393&gt;=2400),2400,0)</f>
        <v>0</v>
      </c>
      <c r="Q394" s="7">
        <f>IF(AND(WEEKDAY(Tabela1[[#This Row],[Dzień]])&lt;=6,WEEKDAY(Tabela1[[#This Row],[Dzień]])&gt;=2),ROUNDDOWN(Tabela1[[#This Row],[Popyt]]*Tabela1[[#This Row],[Nowa liczba rowerów]],0)*30,0)</f>
        <v>0</v>
      </c>
      <c r="R394" s="7">
        <f>IF(WEEKDAY(Tabela1[[#This Row],[Dzień]])=1,Tabela1[[#This Row],[Nowa liczba rowerów]]*15,0) + Tabela1[[#This Row],[Koszt kupionych rowerów]]</f>
        <v>465</v>
      </c>
      <c r="S394"/>
    </row>
    <row r="395" spans="1:19" x14ac:dyDescent="0.25">
      <c r="A395" s="1">
        <v>45320</v>
      </c>
      <c r="B395" s="1" t="s">
        <v>2</v>
      </c>
      <c r="C395" s="4" t="str">
        <f>VLOOKUP(MONTH(Tabela1[[#This Row],[Dzień]]),Tabela3[],2,TRUE)</f>
        <v>Styczeń</v>
      </c>
      <c r="D395" s="4">
        <f>YEAR(Tabela1[[#This Row],[Dzień]])</f>
        <v>2024</v>
      </c>
      <c r="E395" s="2">
        <f>VLOOKUP(Tabela1[[#This Row],[Pora roku]],TabelaPopyt[],2,FALSE)</f>
        <v>0.2</v>
      </c>
      <c r="F395" s="3">
        <v>10</v>
      </c>
      <c r="G395" s="7">
        <f>IF(AND(WEEKDAY(Tabela1[[#This Row],[Dzień]])&lt;=6,WEEKDAY(Tabela1[[#This Row],[Dzień]])&gt;=2),ROUNDDOWN(Tabela1[[#This Row],[Popyt]]*Tabela1[[#This Row],[Liczba Rowerów]],0)*30,0)</f>
        <v>60</v>
      </c>
      <c r="H395" s="7">
        <f>IF(WEEKDAY(Tabela1[[#This Row],[Dzień]])=1,Tabela1[[#This Row],[Liczba Rowerów]]*15,0)</f>
        <v>0</v>
      </c>
      <c r="I395" s="7">
        <f>Tabela1[[#This Row],[Przychód]]-Tabela1[[#This Row],[Koszt Serwisu]]</f>
        <v>60</v>
      </c>
      <c r="J395" s="7">
        <f>J394+Tabela1[[#This Row],[Przychód]]</f>
        <v>40860</v>
      </c>
      <c r="K395" s="7">
        <f>K394+Tabela1[[#This Row],[Koszt Serwisu]]</f>
        <v>16550</v>
      </c>
      <c r="L395" s="7">
        <f>Tabela1[[#This Row],[Łączny przychód]]-Tabela1[[#This Row],[Łączny Koszt]]</f>
        <v>24310</v>
      </c>
      <c r="M395" s="7">
        <f>IF(AND(WEEKDAY(Tabela1[[#This Row],[Dzień]])&lt;=6,WEEKDAY(Tabela1[[#This Row],[Dzień]])&gt;=2),ROUNDDOWN(Tabela1[[#This Row],[Popyt]]*Tabela1[[#This Row],[Liczba Rowerów]],0)*E$734,0)</f>
        <v>132</v>
      </c>
      <c r="N395" s="7">
        <f>Tabela1[[#This Row],[Testowany przychód]]-Tabela1[[#This Row],[Koszt Serwisu]]</f>
        <v>132</v>
      </c>
      <c r="O395" s="4">
        <f>IF(P394 &lt;&gt; 0, O394 + 3, O394)</f>
        <v>31</v>
      </c>
      <c r="P395" s="4">
        <f>IF(AND(C395 &lt;&gt; C396,L394&gt;=2400),2400,0)</f>
        <v>0</v>
      </c>
      <c r="Q395" s="7">
        <f>IF(AND(WEEKDAY(Tabela1[[#This Row],[Dzień]])&lt;=6,WEEKDAY(Tabela1[[#This Row],[Dzień]])&gt;=2),ROUNDDOWN(Tabela1[[#This Row],[Popyt]]*Tabela1[[#This Row],[Nowa liczba rowerów]],0)*30,0)</f>
        <v>180</v>
      </c>
      <c r="R395" s="7">
        <f>IF(WEEKDAY(Tabela1[[#This Row],[Dzień]])=1,Tabela1[[#This Row],[Nowa liczba rowerów]]*15,0) + Tabela1[[#This Row],[Koszt kupionych rowerów]]</f>
        <v>0</v>
      </c>
      <c r="S395"/>
    </row>
    <row r="396" spans="1:19" x14ac:dyDescent="0.25">
      <c r="A396" s="1">
        <v>45321</v>
      </c>
      <c r="B396" s="1" t="s">
        <v>2</v>
      </c>
      <c r="C396" s="4" t="str">
        <f>VLOOKUP(MONTH(Tabela1[[#This Row],[Dzień]]),Tabela3[],2,TRUE)</f>
        <v>Styczeń</v>
      </c>
      <c r="D396" s="4">
        <f>YEAR(Tabela1[[#This Row],[Dzień]])</f>
        <v>2024</v>
      </c>
      <c r="E396" s="2">
        <f>VLOOKUP(Tabela1[[#This Row],[Pora roku]],TabelaPopyt[],2,FALSE)</f>
        <v>0.2</v>
      </c>
      <c r="F396" s="3">
        <v>10</v>
      </c>
      <c r="G396" s="7">
        <f>IF(AND(WEEKDAY(Tabela1[[#This Row],[Dzień]])&lt;=6,WEEKDAY(Tabela1[[#This Row],[Dzień]])&gt;=2),ROUNDDOWN(Tabela1[[#This Row],[Popyt]]*Tabela1[[#This Row],[Liczba Rowerów]],0)*30,0)</f>
        <v>60</v>
      </c>
      <c r="H396" s="7">
        <f>IF(WEEKDAY(Tabela1[[#This Row],[Dzień]])=1,Tabela1[[#This Row],[Liczba Rowerów]]*15,0)</f>
        <v>0</v>
      </c>
      <c r="I396" s="7">
        <f>Tabela1[[#This Row],[Przychód]]-Tabela1[[#This Row],[Koszt Serwisu]]</f>
        <v>60</v>
      </c>
      <c r="J396" s="7">
        <f>J395+Tabela1[[#This Row],[Przychód]]</f>
        <v>40920</v>
      </c>
      <c r="K396" s="7">
        <f>K395+Tabela1[[#This Row],[Koszt Serwisu]]</f>
        <v>16550</v>
      </c>
      <c r="L396" s="7">
        <f>Tabela1[[#This Row],[Łączny przychód]]-Tabela1[[#This Row],[Łączny Koszt]]</f>
        <v>24370</v>
      </c>
      <c r="M396" s="7">
        <f>IF(AND(WEEKDAY(Tabela1[[#This Row],[Dzień]])&lt;=6,WEEKDAY(Tabela1[[#This Row],[Dzień]])&gt;=2),ROUNDDOWN(Tabela1[[#This Row],[Popyt]]*Tabela1[[#This Row],[Liczba Rowerów]],0)*E$734,0)</f>
        <v>132</v>
      </c>
      <c r="N396" s="7">
        <f>Tabela1[[#This Row],[Testowany przychód]]-Tabela1[[#This Row],[Koszt Serwisu]]</f>
        <v>132</v>
      </c>
      <c r="O396" s="4">
        <f>IF(P395 &lt;&gt; 0, O395 + 3, O395)</f>
        <v>31</v>
      </c>
      <c r="P396" s="4">
        <f>IF(AND(C396 &lt;&gt; C397,L395&gt;=2400),2400,0)</f>
        <v>0</v>
      </c>
      <c r="Q396" s="7">
        <f>IF(AND(WEEKDAY(Tabela1[[#This Row],[Dzień]])&lt;=6,WEEKDAY(Tabela1[[#This Row],[Dzień]])&gt;=2),ROUNDDOWN(Tabela1[[#This Row],[Popyt]]*Tabela1[[#This Row],[Nowa liczba rowerów]],0)*30,0)</f>
        <v>180</v>
      </c>
      <c r="R396" s="7">
        <f>IF(WEEKDAY(Tabela1[[#This Row],[Dzień]])=1,Tabela1[[#This Row],[Nowa liczba rowerów]]*15,0) + Tabela1[[#This Row],[Koszt kupionych rowerów]]</f>
        <v>0</v>
      </c>
      <c r="S396"/>
    </row>
    <row r="397" spans="1:19" x14ac:dyDescent="0.25">
      <c r="A397" s="1">
        <v>45322</v>
      </c>
      <c r="B397" s="1" t="s">
        <v>2</v>
      </c>
      <c r="C397" s="4" t="str">
        <f>VLOOKUP(MONTH(Tabela1[[#This Row],[Dzień]]),Tabela3[],2,TRUE)</f>
        <v>Styczeń</v>
      </c>
      <c r="D397" s="4">
        <f>YEAR(Tabela1[[#This Row],[Dzień]])</f>
        <v>2024</v>
      </c>
      <c r="E397" s="2">
        <f>VLOOKUP(Tabela1[[#This Row],[Pora roku]],TabelaPopyt[],2,FALSE)</f>
        <v>0.2</v>
      </c>
      <c r="F397" s="3">
        <v>10</v>
      </c>
      <c r="G397" s="7">
        <f>IF(AND(WEEKDAY(Tabela1[[#This Row],[Dzień]])&lt;=6,WEEKDAY(Tabela1[[#This Row],[Dzień]])&gt;=2),ROUNDDOWN(Tabela1[[#This Row],[Popyt]]*Tabela1[[#This Row],[Liczba Rowerów]],0)*30,0)</f>
        <v>60</v>
      </c>
      <c r="H397" s="7">
        <f>IF(WEEKDAY(Tabela1[[#This Row],[Dzień]])=1,Tabela1[[#This Row],[Liczba Rowerów]]*15,0)</f>
        <v>0</v>
      </c>
      <c r="I397" s="7">
        <f>Tabela1[[#This Row],[Przychód]]-Tabela1[[#This Row],[Koszt Serwisu]]</f>
        <v>60</v>
      </c>
      <c r="J397" s="7">
        <f>J396+Tabela1[[#This Row],[Przychód]]</f>
        <v>40980</v>
      </c>
      <c r="K397" s="7">
        <f>K396+Tabela1[[#This Row],[Koszt Serwisu]]</f>
        <v>16550</v>
      </c>
      <c r="L397" s="7">
        <f>Tabela1[[#This Row],[Łączny przychód]]-Tabela1[[#This Row],[Łączny Koszt]]</f>
        <v>24430</v>
      </c>
      <c r="M397" s="7">
        <f>IF(AND(WEEKDAY(Tabela1[[#This Row],[Dzień]])&lt;=6,WEEKDAY(Tabela1[[#This Row],[Dzień]])&gt;=2),ROUNDDOWN(Tabela1[[#This Row],[Popyt]]*Tabela1[[#This Row],[Liczba Rowerów]],0)*E$734,0)</f>
        <v>132</v>
      </c>
      <c r="N397" s="7">
        <f>Tabela1[[#This Row],[Testowany przychód]]-Tabela1[[#This Row],[Koszt Serwisu]]</f>
        <v>132</v>
      </c>
      <c r="O397" s="4">
        <f>IF(P396 &lt;&gt; 0, O396 + 3, O396)</f>
        <v>31</v>
      </c>
      <c r="P397" s="4">
        <f>IF(AND(C397 &lt;&gt; C398,L396&gt;=2400),2400,0)</f>
        <v>2400</v>
      </c>
      <c r="Q397" s="7">
        <f>IF(AND(WEEKDAY(Tabela1[[#This Row],[Dzień]])&lt;=6,WEEKDAY(Tabela1[[#This Row],[Dzień]])&gt;=2),ROUNDDOWN(Tabela1[[#This Row],[Popyt]]*Tabela1[[#This Row],[Nowa liczba rowerów]],0)*30,0)</f>
        <v>180</v>
      </c>
      <c r="R397" s="7">
        <f>IF(WEEKDAY(Tabela1[[#This Row],[Dzień]])=1,Tabela1[[#This Row],[Nowa liczba rowerów]]*15,0) + Tabela1[[#This Row],[Koszt kupionych rowerów]]</f>
        <v>2400</v>
      </c>
      <c r="S397"/>
    </row>
    <row r="398" spans="1:19" x14ac:dyDescent="0.25">
      <c r="A398" s="1">
        <v>45323</v>
      </c>
      <c r="B398" s="1" t="s">
        <v>2</v>
      </c>
      <c r="C398" s="4" t="str">
        <f>VLOOKUP(MONTH(Tabela1[[#This Row],[Dzień]]),Tabela3[],2,TRUE)</f>
        <v>Luty</v>
      </c>
      <c r="D398" s="4">
        <f>YEAR(Tabela1[[#This Row],[Dzień]])</f>
        <v>2024</v>
      </c>
      <c r="E398" s="2">
        <f>VLOOKUP(Tabela1[[#This Row],[Pora roku]],TabelaPopyt[],2,FALSE)</f>
        <v>0.2</v>
      </c>
      <c r="F398" s="3">
        <v>10</v>
      </c>
      <c r="G398" s="7">
        <f>IF(AND(WEEKDAY(Tabela1[[#This Row],[Dzień]])&lt;=6,WEEKDAY(Tabela1[[#This Row],[Dzień]])&gt;=2),ROUNDDOWN(Tabela1[[#This Row],[Popyt]]*Tabela1[[#This Row],[Liczba Rowerów]],0)*30,0)</f>
        <v>60</v>
      </c>
      <c r="H398" s="7">
        <f>IF(WEEKDAY(Tabela1[[#This Row],[Dzień]])=1,Tabela1[[#This Row],[Liczba Rowerów]]*15,0)</f>
        <v>0</v>
      </c>
      <c r="I398" s="7">
        <f>Tabela1[[#This Row],[Przychód]]-Tabela1[[#This Row],[Koszt Serwisu]]</f>
        <v>60</v>
      </c>
      <c r="J398" s="7">
        <f>J397+Tabela1[[#This Row],[Przychód]]</f>
        <v>41040</v>
      </c>
      <c r="K398" s="7">
        <f>K397+Tabela1[[#This Row],[Koszt Serwisu]]</f>
        <v>16550</v>
      </c>
      <c r="L398" s="7">
        <f>Tabela1[[#This Row],[Łączny przychód]]-Tabela1[[#This Row],[Łączny Koszt]]</f>
        <v>24490</v>
      </c>
      <c r="M398" s="7">
        <f>IF(AND(WEEKDAY(Tabela1[[#This Row],[Dzień]])&lt;=6,WEEKDAY(Tabela1[[#This Row],[Dzień]])&gt;=2),ROUNDDOWN(Tabela1[[#This Row],[Popyt]]*Tabela1[[#This Row],[Liczba Rowerów]],0)*E$734,0)</f>
        <v>132</v>
      </c>
      <c r="N398" s="7">
        <f>Tabela1[[#This Row],[Testowany przychód]]-Tabela1[[#This Row],[Koszt Serwisu]]</f>
        <v>132</v>
      </c>
      <c r="O398" s="4">
        <f>IF(P397 &lt;&gt; 0, O397 + 3, O397)</f>
        <v>34</v>
      </c>
      <c r="P398" s="4">
        <f>IF(AND(C398 &lt;&gt; C399,L397&gt;=2400),2400,0)</f>
        <v>0</v>
      </c>
      <c r="Q398" s="7">
        <f>IF(AND(WEEKDAY(Tabela1[[#This Row],[Dzień]])&lt;=6,WEEKDAY(Tabela1[[#This Row],[Dzień]])&gt;=2),ROUNDDOWN(Tabela1[[#This Row],[Popyt]]*Tabela1[[#This Row],[Nowa liczba rowerów]],0)*30,0)</f>
        <v>180</v>
      </c>
      <c r="R398" s="7">
        <f>IF(WEEKDAY(Tabela1[[#This Row],[Dzień]])=1,Tabela1[[#This Row],[Nowa liczba rowerów]]*15,0) + Tabela1[[#This Row],[Koszt kupionych rowerów]]</f>
        <v>0</v>
      </c>
      <c r="S398"/>
    </row>
    <row r="399" spans="1:19" x14ac:dyDescent="0.25">
      <c r="A399" s="1">
        <v>45324</v>
      </c>
      <c r="B399" s="1" t="s">
        <v>2</v>
      </c>
      <c r="C399" s="4" t="str">
        <f>VLOOKUP(MONTH(Tabela1[[#This Row],[Dzień]]),Tabela3[],2,TRUE)</f>
        <v>Luty</v>
      </c>
      <c r="D399" s="4">
        <f>YEAR(Tabela1[[#This Row],[Dzień]])</f>
        <v>2024</v>
      </c>
      <c r="E399" s="2">
        <f>VLOOKUP(Tabela1[[#This Row],[Pora roku]],TabelaPopyt[],2,FALSE)</f>
        <v>0.2</v>
      </c>
      <c r="F399" s="3">
        <v>10</v>
      </c>
      <c r="G399" s="7">
        <f>IF(AND(WEEKDAY(Tabela1[[#This Row],[Dzień]])&lt;=6,WEEKDAY(Tabela1[[#This Row],[Dzień]])&gt;=2),ROUNDDOWN(Tabela1[[#This Row],[Popyt]]*Tabela1[[#This Row],[Liczba Rowerów]],0)*30,0)</f>
        <v>60</v>
      </c>
      <c r="H399" s="7">
        <f>IF(WEEKDAY(Tabela1[[#This Row],[Dzień]])=1,Tabela1[[#This Row],[Liczba Rowerów]]*15,0)</f>
        <v>0</v>
      </c>
      <c r="I399" s="7">
        <f>Tabela1[[#This Row],[Przychód]]-Tabela1[[#This Row],[Koszt Serwisu]]</f>
        <v>60</v>
      </c>
      <c r="J399" s="7">
        <f>J398+Tabela1[[#This Row],[Przychód]]</f>
        <v>41100</v>
      </c>
      <c r="K399" s="7">
        <f>K398+Tabela1[[#This Row],[Koszt Serwisu]]</f>
        <v>16550</v>
      </c>
      <c r="L399" s="7">
        <f>Tabela1[[#This Row],[Łączny przychód]]-Tabela1[[#This Row],[Łączny Koszt]]</f>
        <v>24550</v>
      </c>
      <c r="M399" s="7">
        <f>IF(AND(WEEKDAY(Tabela1[[#This Row],[Dzień]])&lt;=6,WEEKDAY(Tabela1[[#This Row],[Dzień]])&gt;=2),ROUNDDOWN(Tabela1[[#This Row],[Popyt]]*Tabela1[[#This Row],[Liczba Rowerów]],0)*E$734,0)</f>
        <v>132</v>
      </c>
      <c r="N399" s="7">
        <f>Tabela1[[#This Row],[Testowany przychód]]-Tabela1[[#This Row],[Koszt Serwisu]]</f>
        <v>132</v>
      </c>
      <c r="O399" s="4">
        <f>IF(P398 &lt;&gt; 0, O398 + 3, O398)</f>
        <v>34</v>
      </c>
      <c r="P399" s="4">
        <f>IF(AND(C399 &lt;&gt; C400,L398&gt;=2400),2400,0)</f>
        <v>0</v>
      </c>
      <c r="Q399" s="7">
        <f>IF(AND(WEEKDAY(Tabela1[[#This Row],[Dzień]])&lt;=6,WEEKDAY(Tabela1[[#This Row],[Dzień]])&gt;=2),ROUNDDOWN(Tabela1[[#This Row],[Popyt]]*Tabela1[[#This Row],[Nowa liczba rowerów]],0)*30,0)</f>
        <v>180</v>
      </c>
      <c r="R399" s="7">
        <f>IF(WEEKDAY(Tabela1[[#This Row],[Dzień]])=1,Tabela1[[#This Row],[Nowa liczba rowerów]]*15,0) + Tabela1[[#This Row],[Koszt kupionych rowerów]]</f>
        <v>0</v>
      </c>
      <c r="S399"/>
    </row>
    <row r="400" spans="1:19" x14ac:dyDescent="0.25">
      <c r="A400" s="1">
        <v>45325</v>
      </c>
      <c r="B400" s="1" t="s">
        <v>2</v>
      </c>
      <c r="C400" s="4" t="str">
        <f>VLOOKUP(MONTH(Tabela1[[#This Row],[Dzień]]),Tabela3[],2,TRUE)</f>
        <v>Luty</v>
      </c>
      <c r="D400" s="4">
        <f>YEAR(Tabela1[[#This Row],[Dzień]])</f>
        <v>2024</v>
      </c>
      <c r="E400" s="2">
        <f>VLOOKUP(Tabela1[[#This Row],[Pora roku]],TabelaPopyt[],2,FALSE)</f>
        <v>0.2</v>
      </c>
      <c r="F400" s="3">
        <v>10</v>
      </c>
      <c r="G400" s="7">
        <f>IF(AND(WEEKDAY(Tabela1[[#This Row],[Dzień]])&lt;=6,WEEKDAY(Tabela1[[#This Row],[Dzień]])&gt;=2),ROUNDDOWN(Tabela1[[#This Row],[Popyt]]*Tabela1[[#This Row],[Liczba Rowerów]],0)*30,0)</f>
        <v>0</v>
      </c>
      <c r="H400" s="7">
        <f>IF(WEEKDAY(Tabela1[[#This Row],[Dzień]])=1,Tabela1[[#This Row],[Liczba Rowerów]]*15,0)</f>
        <v>0</v>
      </c>
      <c r="I400" s="7">
        <f>Tabela1[[#This Row],[Przychód]]-Tabela1[[#This Row],[Koszt Serwisu]]</f>
        <v>0</v>
      </c>
      <c r="J400" s="7">
        <f>J399+Tabela1[[#This Row],[Przychód]]</f>
        <v>41100</v>
      </c>
      <c r="K400" s="7">
        <f>K399+Tabela1[[#This Row],[Koszt Serwisu]]</f>
        <v>16550</v>
      </c>
      <c r="L400" s="7">
        <f>Tabela1[[#This Row],[Łączny przychód]]-Tabela1[[#This Row],[Łączny Koszt]]</f>
        <v>24550</v>
      </c>
      <c r="M400" s="7">
        <f>IF(AND(WEEKDAY(Tabela1[[#This Row],[Dzień]])&lt;=6,WEEKDAY(Tabela1[[#This Row],[Dzień]])&gt;=2),ROUNDDOWN(Tabela1[[#This Row],[Popyt]]*Tabela1[[#This Row],[Liczba Rowerów]],0)*E$734,0)</f>
        <v>0</v>
      </c>
      <c r="N400" s="7">
        <f>Tabela1[[#This Row],[Testowany przychód]]-Tabela1[[#This Row],[Koszt Serwisu]]</f>
        <v>0</v>
      </c>
      <c r="O400" s="4">
        <f>IF(P399 &lt;&gt; 0, O399 + 3, O399)</f>
        <v>34</v>
      </c>
      <c r="P400" s="4">
        <f>IF(AND(C400 &lt;&gt; C401,L399&gt;=2400),2400,0)</f>
        <v>0</v>
      </c>
      <c r="Q400" s="7">
        <f>IF(AND(WEEKDAY(Tabela1[[#This Row],[Dzień]])&lt;=6,WEEKDAY(Tabela1[[#This Row],[Dzień]])&gt;=2),ROUNDDOWN(Tabela1[[#This Row],[Popyt]]*Tabela1[[#This Row],[Nowa liczba rowerów]],0)*30,0)</f>
        <v>0</v>
      </c>
      <c r="R400" s="7">
        <f>IF(WEEKDAY(Tabela1[[#This Row],[Dzień]])=1,Tabela1[[#This Row],[Nowa liczba rowerów]]*15,0) + Tabela1[[#This Row],[Koszt kupionych rowerów]]</f>
        <v>0</v>
      </c>
      <c r="S400"/>
    </row>
    <row r="401" spans="1:19" x14ac:dyDescent="0.25">
      <c r="A401" s="1">
        <v>45326</v>
      </c>
      <c r="B401" s="1" t="s">
        <v>2</v>
      </c>
      <c r="C401" s="4" t="str">
        <f>VLOOKUP(MONTH(Tabela1[[#This Row],[Dzień]]),Tabela3[],2,TRUE)</f>
        <v>Luty</v>
      </c>
      <c r="D401" s="4">
        <f>YEAR(Tabela1[[#This Row],[Dzień]])</f>
        <v>2024</v>
      </c>
      <c r="E401" s="2">
        <f>VLOOKUP(Tabela1[[#This Row],[Pora roku]],TabelaPopyt[],2,FALSE)</f>
        <v>0.2</v>
      </c>
      <c r="F401" s="3">
        <v>10</v>
      </c>
      <c r="G401" s="7">
        <f>IF(AND(WEEKDAY(Tabela1[[#This Row],[Dzień]])&lt;=6,WEEKDAY(Tabela1[[#This Row],[Dzień]])&gt;=2),ROUNDDOWN(Tabela1[[#This Row],[Popyt]]*Tabela1[[#This Row],[Liczba Rowerów]],0)*30,0)</f>
        <v>0</v>
      </c>
      <c r="H401" s="7">
        <f>IF(WEEKDAY(Tabela1[[#This Row],[Dzień]])=1,Tabela1[[#This Row],[Liczba Rowerów]]*15,0)</f>
        <v>150</v>
      </c>
      <c r="I401" s="7">
        <f>Tabela1[[#This Row],[Przychód]]-Tabela1[[#This Row],[Koszt Serwisu]]</f>
        <v>-150</v>
      </c>
      <c r="J401" s="7">
        <f>J400+Tabela1[[#This Row],[Przychód]]</f>
        <v>41100</v>
      </c>
      <c r="K401" s="7">
        <f>K400+Tabela1[[#This Row],[Koszt Serwisu]]</f>
        <v>16700</v>
      </c>
      <c r="L401" s="7">
        <f>Tabela1[[#This Row],[Łączny przychód]]-Tabela1[[#This Row],[Łączny Koszt]]</f>
        <v>24400</v>
      </c>
      <c r="M401" s="7">
        <f>IF(AND(WEEKDAY(Tabela1[[#This Row],[Dzień]])&lt;=6,WEEKDAY(Tabela1[[#This Row],[Dzień]])&gt;=2),ROUNDDOWN(Tabela1[[#This Row],[Popyt]]*Tabela1[[#This Row],[Liczba Rowerów]],0)*E$734,0)</f>
        <v>0</v>
      </c>
      <c r="N401" s="7">
        <f>Tabela1[[#This Row],[Testowany przychód]]-Tabela1[[#This Row],[Koszt Serwisu]]</f>
        <v>-150</v>
      </c>
      <c r="O401" s="4">
        <f>IF(P400 &lt;&gt; 0, O400 + 3, O400)</f>
        <v>34</v>
      </c>
      <c r="P401" s="4">
        <f>IF(AND(C401 &lt;&gt; C402,L400&gt;=2400),2400,0)</f>
        <v>0</v>
      </c>
      <c r="Q401" s="7">
        <f>IF(AND(WEEKDAY(Tabela1[[#This Row],[Dzień]])&lt;=6,WEEKDAY(Tabela1[[#This Row],[Dzień]])&gt;=2),ROUNDDOWN(Tabela1[[#This Row],[Popyt]]*Tabela1[[#This Row],[Nowa liczba rowerów]],0)*30,0)</f>
        <v>0</v>
      </c>
      <c r="R401" s="7">
        <f>IF(WEEKDAY(Tabela1[[#This Row],[Dzień]])=1,Tabela1[[#This Row],[Nowa liczba rowerów]]*15,0) + Tabela1[[#This Row],[Koszt kupionych rowerów]]</f>
        <v>510</v>
      </c>
      <c r="S401"/>
    </row>
    <row r="402" spans="1:19" x14ac:dyDescent="0.25">
      <c r="A402" s="1">
        <v>45327</v>
      </c>
      <c r="B402" s="1" t="s">
        <v>2</v>
      </c>
      <c r="C402" s="4" t="str">
        <f>VLOOKUP(MONTH(Tabela1[[#This Row],[Dzień]]),Tabela3[],2,TRUE)</f>
        <v>Luty</v>
      </c>
      <c r="D402" s="4">
        <f>YEAR(Tabela1[[#This Row],[Dzień]])</f>
        <v>2024</v>
      </c>
      <c r="E402" s="2">
        <f>VLOOKUP(Tabela1[[#This Row],[Pora roku]],TabelaPopyt[],2,FALSE)</f>
        <v>0.2</v>
      </c>
      <c r="F402" s="3">
        <v>10</v>
      </c>
      <c r="G402" s="7">
        <f>IF(AND(WEEKDAY(Tabela1[[#This Row],[Dzień]])&lt;=6,WEEKDAY(Tabela1[[#This Row],[Dzień]])&gt;=2),ROUNDDOWN(Tabela1[[#This Row],[Popyt]]*Tabela1[[#This Row],[Liczba Rowerów]],0)*30,0)</f>
        <v>60</v>
      </c>
      <c r="H402" s="7">
        <f>IF(WEEKDAY(Tabela1[[#This Row],[Dzień]])=1,Tabela1[[#This Row],[Liczba Rowerów]]*15,0)</f>
        <v>0</v>
      </c>
      <c r="I402" s="7">
        <f>Tabela1[[#This Row],[Przychód]]-Tabela1[[#This Row],[Koszt Serwisu]]</f>
        <v>60</v>
      </c>
      <c r="J402" s="7">
        <f>J401+Tabela1[[#This Row],[Przychód]]</f>
        <v>41160</v>
      </c>
      <c r="K402" s="7">
        <f>K401+Tabela1[[#This Row],[Koszt Serwisu]]</f>
        <v>16700</v>
      </c>
      <c r="L402" s="7">
        <f>Tabela1[[#This Row],[Łączny przychód]]-Tabela1[[#This Row],[Łączny Koszt]]</f>
        <v>24460</v>
      </c>
      <c r="M402" s="7">
        <f>IF(AND(WEEKDAY(Tabela1[[#This Row],[Dzień]])&lt;=6,WEEKDAY(Tabela1[[#This Row],[Dzień]])&gt;=2),ROUNDDOWN(Tabela1[[#This Row],[Popyt]]*Tabela1[[#This Row],[Liczba Rowerów]],0)*E$734,0)</f>
        <v>132</v>
      </c>
      <c r="N402" s="7">
        <f>Tabela1[[#This Row],[Testowany przychód]]-Tabela1[[#This Row],[Koszt Serwisu]]</f>
        <v>132</v>
      </c>
      <c r="O402" s="4">
        <f>IF(P401 &lt;&gt; 0, O401 + 3, O401)</f>
        <v>34</v>
      </c>
      <c r="P402" s="4">
        <f>IF(AND(C402 &lt;&gt; C403,L401&gt;=2400),2400,0)</f>
        <v>0</v>
      </c>
      <c r="Q402" s="7">
        <f>IF(AND(WEEKDAY(Tabela1[[#This Row],[Dzień]])&lt;=6,WEEKDAY(Tabela1[[#This Row],[Dzień]])&gt;=2),ROUNDDOWN(Tabela1[[#This Row],[Popyt]]*Tabela1[[#This Row],[Nowa liczba rowerów]],0)*30,0)</f>
        <v>180</v>
      </c>
      <c r="R402" s="7">
        <f>IF(WEEKDAY(Tabela1[[#This Row],[Dzień]])=1,Tabela1[[#This Row],[Nowa liczba rowerów]]*15,0) + Tabela1[[#This Row],[Koszt kupionych rowerów]]</f>
        <v>0</v>
      </c>
      <c r="S402"/>
    </row>
    <row r="403" spans="1:19" x14ac:dyDescent="0.25">
      <c r="A403" s="1">
        <v>45328</v>
      </c>
      <c r="B403" s="1" t="s">
        <v>2</v>
      </c>
      <c r="C403" s="4" t="str">
        <f>VLOOKUP(MONTH(Tabela1[[#This Row],[Dzień]]),Tabela3[],2,TRUE)</f>
        <v>Luty</v>
      </c>
      <c r="D403" s="4">
        <f>YEAR(Tabela1[[#This Row],[Dzień]])</f>
        <v>2024</v>
      </c>
      <c r="E403" s="2">
        <f>VLOOKUP(Tabela1[[#This Row],[Pora roku]],TabelaPopyt[],2,FALSE)</f>
        <v>0.2</v>
      </c>
      <c r="F403" s="3">
        <v>10</v>
      </c>
      <c r="G403" s="7">
        <f>IF(AND(WEEKDAY(Tabela1[[#This Row],[Dzień]])&lt;=6,WEEKDAY(Tabela1[[#This Row],[Dzień]])&gt;=2),ROUNDDOWN(Tabela1[[#This Row],[Popyt]]*Tabela1[[#This Row],[Liczba Rowerów]],0)*30,0)</f>
        <v>60</v>
      </c>
      <c r="H403" s="7">
        <f>IF(WEEKDAY(Tabela1[[#This Row],[Dzień]])=1,Tabela1[[#This Row],[Liczba Rowerów]]*15,0)</f>
        <v>0</v>
      </c>
      <c r="I403" s="7">
        <f>Tabela1[[#This Row],[Przychód]]-Tabela1[[#This Row],[Koszt Serwisu]]</f>
        <v>60</v>
      </c>
      <c r="J403" s="7">
        <f>J402+Tabela1[[#This Row],[Przychód]]</f>
        <v>41220</v>
      </c>
      <c r="K403" s="7">
        <f>K402+Tabela1[[#This Row],[Koszt Serwisu]]</f>
        <v>16700</v>
      </c>
      <c r="L403" s="7">
        <f>Tabela1[[#This Row],[Łączny przychód]]-Tabela1[[#This Row],[Łączny Koszt]]</f>
        <v>24520</v>
      </c>
      <c r="M403" s="7">
        <f>IF(AND(WEEKDAY(Tabela1[[#This Row],[Dzień]])&lt;=6,WEEKDAY(Tabela1[[#This Row],[Dzień]])&gt;=2),ROUNDDOWN(Tabela1[[#This Row],[Popyt]]*Tabela1[[#This Row],[Liczba Rowerów]],0)*E$734,0)</f>
        <v>132</v>
      </c>
      <c r="N403" s="7">
        <f>Tabela1[[#This Row],[Testowany przychód]]-Tabela1[[#This Row],[Koszt Serwisu]]</f>
        <v>132</v>
      </c>
      <c r="O403" s="4">
        <f>IF(P402 &lt;&gt; 0, O402 + 3, O402)</f>
        <v>34</v>
      </c>
      <c r="P403" s="4">
        <f>IF(AND(C403 &lt;&gt; C404,L402&gt;=2400),2400,0)</f>
        <v>0</v>
      </c>
      <c r="Q403" s="7">
        <f>IF(AND(WEEKDAY(Tabela1[[#This Row],[Dzień]])&lt;=6,WEEKDAY(Tabela1[[#This Row],[Dzień]])&gt;=2),ROUNDDOWN(Tabela1[[#This Row],[Popyt]]*Tabela1[[#This Row],[Nowa liczba rowerów]],0)*30,0)</f>
        <v>180</v>
      </c>
      <c r="R403" s="7">
        <f>IF(WEEKDAY(Tabela1[[#This Row],[Dzień]])=1,Tabela1[[#This Row],[Nowa liczba rowerów]]*15,0) + Tabela1[[#This Row],[Koszt kupionych rowerów]]</f>
        <v>0</v>
      </c>
      <c r="S403"/>
    </row>
    <row r="404" spans="1:19" x14ac:dyDescent="0.25">
      <c r="A404" s="1">
        <v>45329</v>
      </c>
      <c r="B404" s="1" t="s">
        <v>2</v>
      </c>
      <c r="C404" s="4" t="str">
        <f>VLOOKUP(MONTH(Tabela1[[#This Row],[Dzień]]),Tabela3[],2,TRUE)</f>
        <v>Luty</v>
      </c>
      <c r="D404" s="4">
        <f>YEAR(Tabela1[[#This Row],[Dzień]])</f>
        <v>2024</v>
      </c>
      <c r="E404" s="2">
        <f>VLOOKUP(Tabela1[[#This Row],[Pora roku]],TabelaPopyt[],2,FALSE)</f>
        <v>0.2</v>
      </c>
      <c r="F404" s="3">
        <v>10</v>
      </c>
      <c r="G404" s="7">
        <f>IF(AND(WEEKDAY(Tabela1[[#This Row],[Dzień]])&lt;=6,WEEKDAY(Tabela1[[#This Row],[Dzień]])&gt;=2),ROUNDDOWN(Tabela1[[#This Row],[Popyt]]*Tabela1[[#This Row],[Liczba Rowerów]],0)*30,0)</f>
        <v>60</v>
      </c>
      <c r="H404" s="7">
        <f>IF(WEEKDAY(Tabela1[[#This Row],[Dzień]])=1,Tabela1[[#This Row],[Liczba Rowerów]]*15,0)</f>
        <v>0</v>
      </c>
      <c r="I404" s="7">
        <f>Tabela1[[#This Row],[Przychód]]-Tabela1[[#This Row],[Koszt Serwisu]]</f>
        <v>60</v>
      </c>
      <c r="J404" s="7">
        <f>J403+Tabela1[[#This Row],[Przychód]]</f>
        <v>41280</v>
      </c>
      <c r="K404" s="7">
        <f>K403+Tabela1[[#This Row],[Koszt Serwisu]]</f>
        <v>16700</v>
      </c>
      <c r="L404" s="7">
        <f>Tabela1[[#This Row],[Łączny przychód]]-Tabela1[[#This Row],[Łączny Koszt]]</f>
        <v>24580</v>
      </c>
      <c r="M404" s="7">
        <f>IF(AND(WEEKDAY(Tabela1[[#This Row],[Dzień]])&lt;=6,WEEKDAY(Tabela1[[#This Row],[Dzień]])&gt;=2),ROUNDDOWN(Tabela1[[#This Row],[Popyt]]*Tabela1[[#This Row],[Liczba Rowerów]],0)*E$734,0)</f>
        <v>132</v>
      </c>
      <c r="N404" s="7">
        <f>Tabela1[[#This Row],[Testowany przychód]]-Tabela1[[#This Row],[Koszt Serwisu]]</f>
        <v>132</v>
      </c>
      <c r="O404" s="4">
        <f>IF(P403 &lt;&gt; 0, O403 + 3, O403)</f>
        <v>34</v>
      </c>
      <c r="P404" s="4">
        <f>IF(AND(C404 &lt;&gt; C405,L403&gt;=2400),2400,0)</f>
        <v>0</v>
      </c>
      <c r="Q404" s="7">
        <f>IF(AND(WEEKDAY(Tabela1[[#This Row],[Dzień]])&lt;=6,WEEKDAY(Tabela1[[#This Row],[Dzień]])&gt;=2),ROUNDDOWN(Tabela1[[#This Row],[Popyt]]*Tabela1[[#This Row],[Nowa liczba rowerów]],0)*30,0)</f>
        <v>180</v>
      </c>
      <c r="R404" s="7">
        <f>IF(WEEKDAY(Tabela1[[#This Row],[Dzień]])=1,Tabela1[[#This Row],[Nowa liczba rowerów]]*15,0) + Tabela1[[#This Row],[Koszt kupionych rowerów]]</f>
        <v>0</v>
      </c>
      <c r="S404"/>
    </row>
    <row r="405" spans="1:19" x14ac:dyDescent="0.25">
      <c r="A405" s="1">
        <v>45330</v>
      </c>
      <c r="B405" s="1" t="s">
        <v>2</v>
      </c>
      <c r="C405" s="4" t="str">
        <f>VLOOKUP(MONTH(Tabela1[[#This Row],[Dzień]]),Tabela3[],2,TRUE)</f>
        <v>Luty</v>
      </c>
      <c r="D405" s="4">
        <f>YEAR(Tabela1[[#This Row],[Dzień]])</f>
        <v>2024</v>
      </c>
      <c r="E405" s="2">
        <f>VLOOKUP(Tabela1[[#This Row],[Pora roku]],TabelaPopyt[],2,FALSE)</f>
        <v>0.2</v>
      </c>
      <c r="F405" s="3">
        <v>10</v>
      </c>
      <c r="G405" s="7">
        <f>IF(AND(WEEKDAY(Tabela1[[#This Row],[Dzień]])&lt;=6,WEEKDAY(Tabela1[[#This Row],[Dzień]])&gt;=2),ROUNDDOWN(Tabela1[[#This Row],[Popyt]]*Tabela1[[#This Row],[Liczba Rowerów]],0)*30,0)</f>
        <v>60</v>
      </c>
      <c r="H405" s="7">
        <f>IF(WEEKDAY(Tabela1[[#This Row],[Dzień]])=1,Tabela1[[#This Row],[Liczba Rowerów]]*15,0)</f>
        <v>0</v>
      </c>
      <c r="I405" s="7">
        <f>Tabela1[[#This Row],[Przychód]]-Tabela1[[#This Row],[Koszt Serwisu]]</f>
        <v>60</v>
      </c>
      <c r="J405" s="7">
        <f>J404+Tabela1[[#This Row],[Przychód]]</f>
        <v>41340</v>
      </c>
      <c r="K405" s="7">
        <f>K404+Tabela1[[#This Row],[Koszt Serwisu]]</f>
        <v>16700</v>
      </c>
      <c r="L405" s="7">
        <f>Tabela1[[#This Row],[Łączny przychód]]-Tabela1[[#This Row],[Łączny Koszt]]</f>
        <v>24640</v>
      </c>
      <c r="M405" s="7">
        <f>IF(AND(WEEKDAY(Tabela1[[#This Row],[Dzień]])&lt;=6,WEEKDAY(Tabela1[[#This Row],[Dzień]])&gt;=2),ROUNDDOWN(Tabela1[[#This Row],[Popyt]]*Tabela1[[#This Row],[Liczba Rowerów]],0)*E$734,0)</f>
        <v>132</v>
      </c>
      <c r="N405" s="7">
        <f>Tabela1[[#This Row],[Testowany przychód]]-Tabela1[[#This Row],[Koszt Serwisu]]</f>
        <v>132</v>
      </c>
      <c r="O405" s="4">
        <f>IF(P404 &lt;&gt; 0, O404 + 3, O404)</f>
        <v>34</v>
      </c>
      <c r="P405" s="4">
        <f>IF(AND(C405 &lt;&gt; C406,L404&gt;=2400),2400,0)</f>
        <v>0</v>
      </c>
      <c r="Q405" s="7">
        <f>IF(AND(WEEKDAY(Tabela1[[#This Row],[Dzień]])&lt;=6,WEEKDAY(Tabela1[[#This Row],[Dzień]])&gt;=2),ROUNDDOWN(Tabela1[[#This Row],[Popyt]]*Tabela1[[#This Row],[Nowa liczba rowerów]],0)*30,0)</f>
        <v>180</v>
      </c>
      <c r="R405" s="7">
        <f>IF(WEEKDAY(Tabela1[[#This Row],[Dzień]])=1,Tabela1[[#This Row],[Nowa liczba rowerów]]*15,0) + Tabela1[[#This Row],[Koszt kupionych rowerów]]</f>
        <v>0</v>
      </c>
      <c r="S405"/>
    </row>
    <row r="406" spans="1:19" x14ac:dyDescent="0.25">
      <c r="A406" s="1">
        <v>45331</v>
      </c>
      <c r="B406" s="1" t="s">
        <v>2</v>
      </c>
      <c r="C406" s="4" t="str">
        <f>VLOOKUP(MONTH(Tabela1[[#This Row],[Dzień]]),Tabela3[],2,TRUE)</f>
        <v>Luty</v>
      </c>
      <c r="D406" s="4">
        <f>YEAR(Tabela1[[#This Row],[Dzień]])</f>
        <v>2024</v>
      </c>
      <c r="E406" s="2">
        <f>VLOOKUP(Tabela1[[#This Row],[Pora roku]],TabelaPopyt[],2,FALSE)</f>
        <v>0.2</v>
      </c>
      <c r="F406" s="3">
        <v>10</v>
      </c>
      <c r="G406" s="7">
        <f>IF(AND(WEEKDAY(Tabela1[[#This Row],[Dzień]])&lt;=6,WEEKDAY(Tabela1[[#This Row],[Dzień]])&gt;=2),ROUNDDOWN(Tabela1[[#This Row],[Popyt]]*Tabela1[[#This Row],[Liczba Rowerów]],0)*30,0)</f>
        <v>60</v>
      </c>
      <c r="H406" s="7">
        <f>IF(WEEKDAY(Tabela1[[#This Row],[Dzień]])=1,Tabela1[[#This Row],[Liczba Rowerów]]*15,0)</f>
        <v>0</v>
      </c>
      <c r="I406" s="7">
        <f>Tabela1[[#This Row],[Przychód]]-Tabela1[[#This Row],[Koszt Serwisu]]</f>
        <v>60</v>
      </c>
      <c r="J406" s="7">
        <f>J405+Tabela1[[#This Row],[Przychód]]</f>
        <v>41400</v>
      </c>
      <c r="K406" s="7">
        <f>K405+Tabela1[[#This Row],[Koszt Serwisu]]</f>
        <v>16700</v>
      </c>
      <c r="L406" s="7">
        <f>Tabela1[[#This Row],[Łączny przychód]]-Tabela1[[#This Row],[Łączny Koszt]]</f>
        <v>24700</v>
      </c>
      <c r="M406" s="7">
        <f>IF(AND(WEEKDAY(Tabela1[[#This Row],[Dzień]])&lt;=6,WEEKDAY(Tabela1[[#This Row],[Dzień]])&gt;=2),ROUNDDOWN(Tabela1[[#This Row],[Popyt]]*Tabela1[[#This Row],[Liczba Rowerów]],0)*E$734,0)</f>
        <v>132</v>
      </c>
      <c r="N406" s="7">
        <f>Tabela1[[#This Row],[Testowany przychód]]-Tabela1[[#This Row],[Koszt Serwisu]]</f>
        <v>132</v>
      </c>
      <c r="O406" s="4">
        <f>IF(P405 &lt;&gt; 0, O405 + 3, O405)</f>
        <v>34</v>
      </c>
      <c r="P406" s="4">
        <f>IF(AND(C406 &lt;&gt; C407,L405&gt;=2400),2400,0)</f>
        <v>0</v>
      </c>
      <c r="Q406" s="7">
        <f>IF(AND(WEEKDAY(Tabela1[[#This Row],[Dzień]])&lt;=6,WEEKDAY(Tabela1[[#This Row],[Dzień]])&gt;=2),ROUNDDOWN(Tabela1[[#This Row],[Popyt]]*Tabela1[[#This Row],[Nowa liczba rowerów]],0)*30,0)</f>
        <v>180</v>
      </c>
      <c r="R406" s="7">
        <f>IF(WEEKDAY(Tabela1[[#This Row],[Dzień]])=1,Tabela1[[#This Row],[Nowa liczba rowerów]]*15,0) + Tabela1[[#This Row],[Koszt kupionych rowerów]]</f>
        <v>0</v>
      </c>
      <c r="S406"/>
    </row>
    <row r="407" spans="1:19" x14ac:dyDescent="0.25">
      <c r="A407" s="1">
        <v>45332</v>
      </c>
      <c r="B407" s="1" t="s">
        <v>2</v>
      </c>
      <c r="C407" s="4" t="str">
        <f>VLOOKUP(MONTH(Tabela1[[#This Row],[Dzień]]),Tabela3[],2,TRUE)</f>
        <v>Luty</v>
      </c>
      <c r="D407" s="4">
        <f>YEAR(Tabela1[[#This Row],[Dzień]])</f>
        <v>2024</v>
      </c>
      <c r="E407" s="2">
        <f>VLOOKUP(Tabela1[[#This Row],[Pora roku]],TabelaPopyt[],2,FALSE)</f>
        <v>0.2</v>
      </c>
      <c r="F407" s="3">
        <v>10</v>
      </c>
      <c r="G407" s="7">
        <f>IF(AND(WEEKDAY(Tabela1[[#This Row],[Dzień]])&lt;=6,WEEKDAY(Tabela1[[#This Row],[Dzień]])&gt;=2),ROUNDDOWN(Tabela1[[#This Row],[Popyt]]*Tabela1[[#This Row],[Liczba Rowerów]],0)*30,0)</f>
        <v>0</v>
      </c>
      <c r="H407" s="7">
        <f>IF(WEEKDAY(Tabela1[[#This Row],[Dzień]])=1,Tabela1[[#This Row],[Liczba Rowerów]]*15,0)</f>
        <v>0</v>
      </c>
      <c r="I407" s="7">
        <f>Tabela1[[#This Row],[Przychód]]-Tabela1[[#This Row],[Koszt Serwisu]]</f>
        <v>0</v>
      </c>
      <c r="J407" s="7">
        <f>J406+Tabela1[[#This Row],[Przychód]]</f>
        <v>41400</v>
      </c>
      <c r="K407" s="7">
        <f>K406+Tabela1[[#This Row],[Koszt Serwisu]]</f>
        <v>16700</v>
      </c>
      <c r="L407" s="7">
        <f>Tabela1[[#This Row],[Łączny przychód]]-Tabela1[[#This Row],[Łączny Koszt]]</f>
        <v>24700</v>
      </c>
      <c r="M407" s="7">
        <f>IF(AND(WEEKDAY(Tabela1[[#This Row],[Dzień]])&lt;=6,WEEKDAY(Tabela1[[#This Row],[Dzień]])&gt;=2),ROUNDDOWN(Tabela1[[#This Row],[Popyt]]*Tabela1[[#This Row],[Liczba Rowerów]],0)*E$734,0)</f>
        <v>0</v>
      </c>
      <c r="N407" s="7">
        <f>Tabela1[[#This Row],[Testowany przychód]]-Tabela1[[#This Row],[Koszt Serwisu]]</f>
        <v>0</v>
      </c>
      <c r="O407" s="4">
        <f>IF(P406 &lt;&gt; 0, O406 + 3, O406)</f>
        <v>34</v>
      </c>
      <c r="P407" s="4">
        <f>IF(AND(C407 &lt;&gt; C408,L406&gt;=2400),2400,0)</f>
        <v>0</v>
      </c>
      <c r="Q407" s="7">
        <f>IF(AND(WEEKDAY(Tabela1[[#This Row],[Dzień]])&lt;=6,WEEKDAY(Tabela1[[#This Row],[Dzień]])&gt;=2),ROUNDDOWN(Tabela1[[#This Row],[Popyt]]*Tabela1[[#This Row],[Nowa liczba rowerów]],0)*30,0)</f>
        <v>0</v>
      </c>
      <c r="R407" s="7">
        <f>IF(WEEKDAY(Tabela1[[#This Row],[Dzień]])=1,Tabela1[[#This Row],[Nowa liczba rowerów]]*15,0) + Tabela1[[#This Row],[Koszt kupionych rowerów]]</f>
        <v>0</v>
      </c>
      <c r="S407"/>
    </row>
    <row r="408" spans="1:19" x14ac:dyDescent="0.25">
      <c r="A408" s="1">
        <v>45333</v>
      </c>
      <c r="B408" s="1" t="s">
        <v>2</v>
      </c>
      <c r="C408" s="4" t="str">
        <f>VLOOKUP(MONTH(Tabela1[[#This Row],[Dzień]]),Tabela3[],2,TRUE)</f>
        <v>Luty</v>
      </c>
      <c r="D408" s="4">
        <f>YEAR(Tabela1[[#This Row],[Dzień]])</f>
        <v>2024</v>
      </c>
      <c r="E408" s="2">
        <f>VLOOKUP(Tabela1[[#This Row],[Pora roku]],TabelaPopyt[],2,FALSE)</f>
        <v>0.2</v>
      </c>
      <c r="F408" s="3">
        <v>10</v>
      </c>
      <c r="G408" s="7">
        <f>IF(AND(WEEKDAY(Tabela1[[#This Row],[Dzień]])&lt;=6,WEEKDAY(Tabela1[[#This Row],[Dzień]])&gt;=2),ROUNDDOWN(Tabela1[[#This Row],[Popyt]]*Tabela1[[#This Row],[Liczba Rowerów]],0)*30,0)</f>
        <v>0</v>
      </c>
      <c r="H408" s="7">
        <f>IF(WEEKDAY(Tabela1[[#This Row],[Dzień]])=1,Tabela1[[#This Row],[Liczba Rowerów]]*15,0)</f>
        <v>150</v>
      </c>
      <c r="I408" s="7">
        <f>Tabela1[[#This Row],[Przychód]]-Tabela1[[#This Row],[Koszt Serwisu]]</f>
        <v>-150</v>
      </c>
      <c r="J408" s="7">
        <f>J407+Tabela1[[#This Row],[Przychód]]</f>
        <v>41400</v>
      </c>
      <c r="K408" s="7">
        <f>K407+Tabela1[[#This Row],[Koszt Serwisu]]</f>
        <v>16850</v>
      </c>
      <c r="L408" s="7">
        <f>Tabela1[[#This Row],[Łączny przychód]]-Tabela1[[#This Row],[Łączny Koszt]]</f>
        <v>24550</v>
      </c>
      <c r="M408" s="7">
        <f>IF(AND(WEEKDAY(Tabela1[[#This Row],[Dzień]])&lt;=6,WEEKDAY(Tabela1[[#This Row],[Dzień]])&gt;=2),ROUNDDOWN(Tabela1[[#This Row],[Popyt]]*Tabela1[[#This Row],[Liczba Rowerów]],0)*E$734,0)</f>
        <v>0</v>
      </c>
      <c r="N408" s="7">
        <f>Tabela1[[#This Row],[Testowany przychód]]-Tabela1[[#This Row],[Koszt Serwisu]]</f>
        <v>-150</v>
      </c>
      <c r="O408" s="4">
        <f>IF(P407 &lt;&gt; 0, O407 + 3, O407)</f>
        <v>34</v>
      </c>
      <c r="P408" s="4">
        <f>IF(AND(C408 &lt;&gt; C409,L407&gt;=2400),2400,0)</f>
        <v>0</v>
      </c>
      <c r="Q408" s="7">
        <f>IF(AND(WEEKDAY(Tabela1[[#This Row],[Dzień]])&lt;=6,WEEKDAY(Tabela1[[#This Row],[Dzień]])&gt;=2),ROUNDDOWN(Tabela1[[#This Row],[Popyt]]*Tabela1[[#This Row],[Nowa liczba rowerów]],0)*30,0)</f>
        <v>0</v>
      </c>
      <c r="R408" s="7">
        <f>IF(WEEKDAY(Tabela1[[#This Row],[Dzień]])=1,Tabela1[[#This Row],[Nowa liczba rowerów]]*15,0) + Tabela1[[#This Row],[Koszt kupionych rowerów]]</f>
        <v>510</v>
      </c>
      <c r="S408"/>
    </row>
    <row r="409" spans="1:19" x14ac:dyDescent="0.25">
      <c r="A409" s="1">
        <v>45334</v>
      </c>
      <c r="B409" s="1" t="s">
        <v>2</v>
      </c>
      <c r="C409" s="4" t="str">
        <f>VLOOKUP(MONTH(Tabela1[[#This Row],[Dzień]]),Tabela3[],2,TRUE)</f>
        <v>Luty</v>
      </c>
      <c r="D409" s="4">
        <f>YEAR(Tabela1[[#This Row],[Dzień]])</f>
        <v>2024</v>
      </c>
      <c r="E409" s="2">
        <f>VLOOKUP(Tabela1[[#This Row],[Pora roku]],TabelaPopyt[],2,FALSE)</f>
        <v>0.2</v>
      </c>
      <c r="F409" s="3">
        <v>10</v>
      </c>
      <c r="G409" s="7">
        <f>IF(AND(WEEKDAY(Tabela1[[#This Row],[Dzień]])&lt;=6,WEEKDAY(Tabela1[[#This Row],[Dzień]])&gt;=2),ROUNDDOWN(Tabela1[[#This Row],[Popyt]]*Tabela1[[#This Row],[Liczba Rowerów]],0)*30,0)</f>
        <v>60</v>
      </c>
      <c r="H409" s="7">
        <f>IF(WEEKDAY(Tabela1[[#This Row],[Dzień]])=1,Tabela1[[#This Row],[Liczba Rowerów]]*15,0)</f>
        <v>0</v>
      </c>
      <c r="I409" s="7">
        <f>Tabela1[[#This Row],[Przychód]]-Tabela1[[#This Row],[Koszt Serwisu]]</f>
        <v>60</v>
      </c>
      <c r="J409" s="7">
        <f>J408+Tabela1[[#This Row],[Przychód]]</f>
        <v>41460</v>
      </c>
      <c r="K409" s="7">
        <f>K408+Tabela1[[#This Row],[Koszt Serwisu]]</f>
        <v>16850</v>
      </c>
      <c r="L409" s="7">
        <f>Tabela1[[#This Row],[Łączny przychód]]-Tabela1[[#This Row],[Łączny Koszt]]</f>
        <v>24610</v>
      </c>
      <c r="M409" s="7">
        <f>IF(AND(WEEKDAY(Tabela1[[#This Row],[Dzień]])&lt;=6,WEEKDAY(Tabela1[[#This Row],[Dzień]])&gt;=2),ROUNDDOWN(Tabela1[[#This Row],[Popyt]]*Tabela1[[#This Row],[Liczba Rowerów]],0)*E$734,0)</f>
        <v>132</v>
      </c>
      <c r="N409" s="7">
        <f>Tabela1[[#This Row],[Testowany przychód]]-Tabela1[[#This Row],[Koszt Serwisu]]</f>
        <v>132</v>
      </c>
      <c r="O409" s="4">
        <f>IF(P408 &lt;&gt; 0, O408 + 3, O408)</f>
        <v>34</v>
      </c>
      <c r="P409" s="4">
        <f>IF(AND(C409 &lt;&gt; C410,L408&gt;=2400),2400,0)</f>
        <v>0</v>
      </c>
      <c r="Q409" s="7">
        <f>IF(AND(WEEKDAY(Tabela1[[#This Row],[Dzień]])&lt;=6,WEEKDAY(Tabela1[[#This Row],[Dzień]])&gt;=2),ROUNDDOWN(Tabela1[[#This Row],[Popyt]]*Tabela1[[#This Row],[Nowa liczba rowerów]],0)*30,0)</f>
        <v>180</v>
      </c>
      <c r="R409" s="7">
        <f>IF(WEEKDAY(Tabela1[[#This Row],[Dzień]])=1,Tabela1[[#This Row],[Nowa liczba rowerów]]*15,0) + Tabela1[[#This Row],[Koszt kupionych rowerów]]</f>
        <v>0</v>
      </c>
      <c r="S409"/>
    </row>
    <row r="410" spans="1:19" x14ac:dyDescent="0.25">
      <c r="A410" s="1">
        <v>45335</v>
      </c>
      <c r="B410" s="1" t="s">
        <v>2</v>
      </c>
      <c r="C410" s="4" t="str">
        <f>VLOOKUP(MONTH(Tabela1[[#This Row],[Dzień]]),Tabela3[],2,TRUE)</f>
        <v>Luty</v>
      </c>
      <c r="D410" s="4">
        <f>YEAR(Tabela1[[#This Row],[Dzień]])</f>
        <v>2024</v>
      </c>
      <c r="E410" s="2">
        <f>VLOOKUP(Tabela1[[#This Row],[Pora roku]],TabelaPopyt[],2,FALSE)</f>
        <v>0.2</v>
      </c>
      <c r="F410" s="3">
        <v>10</v>
      </c>
      <c r="G410" s="7">
        <f>IF(AND(WEEKDAY(Tabela1[[#This Row],[Dzień]])&lt;=6,WEEKDAY(Tabela1[[#This Row],[Dzień]])&gt;=2),ROUNDDOWN(Tabela1[[#This Row],[Popyt]]*Tabela1[[#This Row],[Liczba Rowerów]],0)*30,0)</f>
        <v>60</v>
      </c>
      <c r="H410" s="7">
        <f>IF(WEEKDAY(Tabela1[[#This Row],[Dzień]])=1,Tabela1[[#This Row],[Liczba Rowerów]]*15,0)</f>
        <v>0</v>
      </c>
      <c r="I410" s="7">
        <f>Tabela1[[#This Row],[Przychód]]-Tabela1[[#This Row],[Koszt Serwisu]]</f>
        <v>60</v>
      </c>
      <c r="J410" s="7">
        <f>J409+Tabela1[[#This Row],[Przychód]]</f>
        <v>41520</v>
      </c>
      <c r="K410" s="7">
        <f>K409+Tabela1[[#This Row],[Koszt Serwisu]]</f>
        <v>16850</v>
      </c>
      <c r="L410" s="7">
        <f>Tabela1[[#This Row],[Łączny przychód]]-Tabela1[[#This Row],[Łączny Koszt]]</f>
        <v>24670</v>
      </c>
      <c r="M410" s="7">
        <f>IF(AND(WEEKDAY(Tabela1[[#This Row],[Dzień]])&lt;=6,WEEKDAY(Tabela1[[#This Row],[Dzień]])&gt;=2),ROUNDDOWN(Tabela1[[#This Row],[Popyt]]*Tabela1[[#This Row],[Liczba Rowerów]],0)*E$734,0)</f>
        <v>132</v>
      </c>
      <c r="N410" s="7">
        <f>Tabela1[[#This Row],[Testowany przychód]]-Tabela1[[#This Row],[Koszt Serwisu]]</f>
        <v>132</v>
      </c>
      <c r="O410" s="4">
        <f>IF(P409 &lt;&gt; 0, O409 + 3, O409)</f>
        <v>34</v>
      </c>
      <c r="P410" s="4">
        <f>IF(AND(C410 &lt;&gt; C411,L409&gt;=2400),2400,0)</f>
        <v>0</v>
      </c>
      <c r="Q410" s="7">
        <f>IF(AND(WEEKDAY(Tabela1[[#This Row],[Dzień]])&lt;=6,WEEKDAY(Tabela1[[#This Row],[Dzień]])&gt;=2),ROUNDDOWN(Tabela1[[#This Row],[Popyt]]*Tabela1[[#This Row],[Nowa liczba rowerów]],0)*30,0)</f>
        <v>180</v>
      </c>
      <c r="R410" s="7">
        <f>IF(WEEKDAY(Tabela1[[#This Row],[Dzień]])=1,Tabela1[[#This Row],[Nowa liczba rowerów]]*15,0) + Tabela1[[#This Row],[Koszt kupionych rowerów]]</f>
        <v>0</v>
      </c>
      <c r="S410"/>
    </row>
    <row r="411" spans="1:19" x14ac:dyDescent="0.25">
      <c r="A411" s="1">
        <v>45336</v>
      </c>
      <c r="B411" s="1" t="s">
        <v>2</v>
      </c>
      <c r="C411" s="4" t="str">
        <f>VLOOKUP(MONTH(Tabela1[[#This Row],[Dzień]]),Tabela3[],2,TRUE)</f>
        <v>Luty</v>
      </c>
      <c r="D411" s="4">
        <f>YEAR(Tabela1[[#This Row],[Dzień]])</f>
        <v>2024</v>
      </c>
      <c r="E411" s="2">
        <f>VLOOKUP(Tabela1[[#This Row],[Pora roku]],TabelaPopyt[],2,FALSE)</f>
        <v>0.2</v>
      </c>
      <c r="F411" s="3">
        <v>10</v>
      </c>
      <c r="G411" s="7">
        <f>IF(AND(WEEKDAY(Tabela1[[#This Row],[Dzień]])&lt;=6,WEEKDAY(Tabela1[[#This Row],[Dzień]])&gt;=2),ROUNDDOWN(Tabela1[[#This Row],[Popyt]]*Tabela1[[#This Row],[Liczba Rowerów]],0)*30,0)</f>
        <v>60</v>
      </c>
      <c r="H411" s="7">
        <f>IF(WEEKDAY(Tabela1[[#This Row],[Dzień]])=1,Tabela1[[#This Row],[Liczba Rowerów]]*15,0)</f>
        <v>0</v>
      </c>
      <c r="I411" s="7">
        <f>Tabela1[[#This Row],[Przychód]]-Tabela1[[#This Row],[Koszt Serwisu]]</f>
        <v>60</v>
      </c>
      <c r="J411" s="7">
        <f>J410+Tabela1[[#This Row],[Przychód]]</f>
        <v>41580</v>
      </c>
      <c r="K411" s="7">
        <f>K410+Tabela1[[#This Row],[Koszt Serwisu]]</f>
        <v>16850</v>
      </c>
      <c r="L411" s="7">
        <f>Tabela1[[#This Row],[Łączny przychód]]-Tabela1[[#This Row],[Łączny Koszt]]</f>
        <v>24730</v>
      </c>
      <c r="M411" s="7">
        <f>IF(AND(WEEKDAY(Tabela1[[#This Row],[Dzień]])&lt;=6,WEEKDAY(Tabela1[[#This Row],[Dzień]])&gt;=2),ROUNDDOWN(Tabela1[[#This Row],[Popyt]]*Tabela1[[#This Row],[Liczba Rowerów]],0)*E$734,0)</f>
        <v>132</v>
      </c>
      <c r="N411" s="7">
        <f>Tabela1[[#This Row],[Testowany przychód]]-Tabela1[[#This Row],[Koszt Serwisu]]</f>
        <v>132</v>
      </c>
      <c r="O411" s="4">
        <f>IF(P410 &lt;&gt; 0, O410 + 3, O410)</f>
        <v>34</v>
      </c>
      <c r="P411" s="4">
        <f>IF(AND(C411 &lt;&gt; C412,L410&gt;=2400),2400,0)</f>
        <v>0</v>
      </c>
      <c r="Q411" s="7">
        <f>IF(AND(WEEKDAY(Tabela1[[#This Row],[Dzień]])&lt;=6,WEEKDAY(Tabela1[[#This Row],[Dzień]])&gt;=2),ROUNDDOWN(Tabela1[[#This Row],[Popyt]]*Tabela1[[#This Row],[Nowa liczba rowerów]],0)*30,0)</f>
        <v>180</v>
      </c>
      <c r="R411" s="7">
        <f>IF(WEEKDAY(Tabela1[[#This Row],[Dzień]])=1,Tabela1[[#This Row],[Nowa liczba rowerów]]*15,0) + Tabela1[[#This Row],[Koszt kupionych rowerów]]</f>
        <v>0</v>
      </c>
      <c r="S411"/>
    </row>
    <row r="412" spans="1:19" x14ac:dyDescent="0.25">
      <c r="A412" s="1">
        <v>45337</v>
      </c>
      <c r="B412" s="1" t="s">
        <v>2</v>
      </c>
      <c r="C412" s="4" t="str">
        <f>VLOOKUP(MONTH(Tabela1[[#This Row],[Dzień]]),Tabela3[],2,TRUE)</f>
        <v>Luty</v>
      </c>
      <c r="D412" s="4">
        <f>YEAR(Tabela1[[#This Row],[Dzień]])</f>
        <v>2024</v>
      </c>
      <c r="E412" s="2">
        <f>VLOOKUP(Tabela1[[#This Row],[Pora roku]],TabelaPopyt[],2,FALSE)</f>
        <v>0.2</v>
      </c>
      <c r="F412" s="3">
        <v>10</v>
      </c>
      <c r="G412" s="7">
        <f>IF(AND(WEEKDAY(Tabela1[[#This Row],[Dzień]])&lt;=6,WEEKDAY(Tabela1[[#This Row],[Dzień]])&gt;=2),ROUNDDOWN(Tabela1[[#This Row],[Popyt]]*Tabela1[[#This Row],[Liczba Rowerów]],0)*30,0)</f>
        <v>60</v>
      </c>
      <c r="H412" s="7">
        <f>IF(WEEKDAY(Tabela1[[#This Row],[Dzień]])=1,Tabela1[[#This Row],[Liczba Rowerów]]*15,0)</f>
        <v>0</v>
      </c>
      <c r="I412" s="7">
        <f>Tabela1[[#This Row],[Przychód]]-Tabela1[[#This Row],[Koszt Serwisu]]</f>
        <v>60</v>
      </c>
      <c r="J412" s="7">
        <f>J411+Tabela1[[#This Row],[Przychód]]</f>
        <v>41640</v>
      </c>
      <c r="K412" s="7">
        <f>K411+Tabela1[[#This Row],[Koszt Serwisu]]</f>
        <v>16850</v>
      </c>
      <c r="L412" s="7">
        <f>Tabela1[[#This Row],[Łączny przychód]]-Tabela1[[#This Row],[Łączny Koszt]]</f>
        <v>24790</v>
      </c>
      <c r="M412" s="7">
        <f>IF(AND(WEEKDAY(Tabela1[[#This Row],[Dzień]])&lt;=6,WEEKDAY(Tabela1[[#This Row],[Dzień]])&gt;=2),ROUNDDOWN(Tabela1[[#This Row],[Popyt]]*Tabela1[[#This Row],[Liczba Rowerów]],0)*E$734,0)</f>
        <v>132</v>
      </c>
      <c r="N412" s="7">
        <f>Tabela1[[#This Row],[Testowany przychód]]-Tabela1[[#This Row],[Koszt Serwisu]]</f>
        <v>132</v>
      </c>
      <c r="O412" s="4">
        <f>IF(P411 &lt;&gt; 0, O411 + 3, O411)</f>
        <v>34</v>
      </c>
      <c r="P412" s="4">
        <f>IF(AND(C412 &lt;&gt; C413,L411&gt;=2400),2400,0)</f>
        <v>0</v>
      </c>
      <c r="Q412" s="7">
        <f>IF(AND(WEEKDAY(Tabela1[[#This Row],[Dzień]])&lt;=6,WEEKDAY(Tabela1[[#This Row],[Dzień]])&gt;=2),ROUNDDOWN(Tabela1[[#This Row],[Popyt]]*Tabela1[[#This Row],[Nowa liczba rowerów]],0)*30,0)</f>
        <v>180</v>
      </c>
      <c r="R412" s="7">
        <f>IF(WEEKDAY(Tabela1[[#This Row],[Dzień]])=1,Tabela1[[#This Row],[Nowa liczba rowerów]]*15,0) + Tabela1[[#This Row],[Koszt kupionych rowerów]]</f>
        <v>0</v>
      </c>
      <c r="S412"/>
    </row>
    <row r="413" spans="1:19" x14ac:dyDescent="0.25">
      <c r="A413" s="1">
        <v>45338</v>
      </c>
      <c r="B413" s="1" t="s">
        <v>2</v>
      </c>
      <c r="C413" s="4" t="str">
        <f>VLOOKUP(MONTH(Tabela1[[#This Row],[Dzień]]),Tabela3[],2,TRUE)</f>
        <v>Luty</v>
      </c>
      <c r="D413" s="4">
        <f>YEAR(Tabela1[[#This Row],[Dzień]])</f>
        <v>2024</v>
      </c>
      <c r="E413" s="2">
        <f>VLOOKUP(Tabela1[[#This Row],[Pora roku]],TabelaPopyt[],2,FALSE)</f>
        <v>0.2</v>
      </c>
      <c r="F413" s="3">
        <v>10</v>
      </c>
      <c r="G413" s="7">
        <f>IF(AND(WEEKDAY(Tabela1[[#This Row],[Dzień]])&lt;=6,WEEKDAY(Tabela1[[#This Row],[Dzień]])&gt;=2),ROUNDDOWN(Tabela1[[#This Row],[Popyt]]*Tabela1[[#This Row],[Liczba Rowerów]],0)*30,0)</f>
        <v>60</v>
      </c>
      <c r="H413" s="7">
        <f>IF(WEEKDAY(Tabela1[[#This Row],[Dzień]])=1,Tabela1[[#This Row],[Liczba Rowerów]]*15,0)</f>
        <v>0</v>
      </c>
      <c r="I413" s="7">
        <f>Tabela1[[#This Row],[Przychód]]-Tabela1[[#This Row],[Koszt Serwisu]]</f>
        <v>60</v>
      </c>
      <c r="J413" s="7">
        <f>J412+Tabela1[[#This Row],[Przychód]]</f>
        <v>41700</v>
      </c>
      <c r="K413" s="7">
        <f>K412+Tabela1[[#This Row],[Koszt Serwisu]]</f>
        <v>16850</v>
      </c>
      <c r="L413" s="7">
        <f>Tabela1[[#This Row],[Łączny przychód]]-Tabela1[[#This Row],[Łączny Koszt]]</f>
        <v>24850</v>
      </c>
      <c r="M413" s="7">
        <f>IF(AND(WEEKDAY(Tabela1[[#This Row],[Dzień]])&lt;=6,WEEKDAY(Tabela1[[#This Row],[Dzień]])&gt;=2),ROUNDDOWN(Tabela1[[#This Row],[Popyt]]*Tabela1[[#This Row],[Liczba Rowerów]],0)*E$734,0)</f>
        <v>132</v>
      </c>
      <c r="N413" s="7">
        <f>Tabela1[[#This Row],[Testowany przychód]]-Tabela1[[#This Row],[Koszt Serwisu]]</f>
        <v>132</v>
      </c>
      <c r="O413" s="4">
        <f>IF(P412 &lt;&gt; 0, O412 + 3, O412)</f>
        <v>34</v>
      </c>
      <c r="P413" s="4">
        <f>IF(AND(C413 &lt;&gt; C414,L412&gt;=2400),2400,0)</f>
        <v>0</v>
      </c>
      <c r="Q413" s="7">
        <f>IF(AND(WEEKDAY(Tabela1[[#This Row],[Dzień]])&lt;=6,WEEKDAY(Tabela1[[#This Row],[Dzień]])&gt;=2),ROUNDDOWN(Tabela1[[#This Row],[Popyt]]*Tabela1[[#This Row],[Nowa liczba rowerów]],0)*30,0)</f>
        <v>180</v>
      </c>
      <c r="R413" s="7">
        <f>IF(WEEKDAY(Tabela1[[#This Row],[Dzień]])=1,Tabela1[[#This Row],[Nowa liczba rowerów]]*15,0) + Tabela1[[#This Row],[Koszt kupionych rowerów]]</f>
        <v>0</v>
      </c>
      <c r="S413"/>
    </row>
    <row r="414" spans="1:19" x14ac:dyDescent="0.25">
      <c r="A414" s="1">
        <v>45339</v>
      </c>
      <c r="B414" s="1" t="s">
        <v>2</v>
      </c>
      <c r="C414" s="4" t="str">
        <f>VLOOKUP(MONTH(Tabela1[[#This Row],[Dzień]]),Tabela3[],2,TRUE)</f>
        <v>Luty</v>
      </c>
      <c r="D414" s="4">
        <f>YEAR(Tabela1[[#This Row],[Dzień]])</f>
        <v>2024</v>
      </c>
      <c r="E414" s="2">
        <f>VLOOKUP(Tabela1[[#This Row],[Pora roku]],TabelaPopyt[],2,FALSE)</f>
        <v>0.2</v>
      </c>
      <c r="F414" s="3">
        <v>10</v>
      </c>
      <c r="G414" s="7">
        <f>IF(AND(WEEKDAY(Tabela1[[#This Row],[Dzień]])&lt;=6,WEEKDAY(Tabela1[[#This Row],[Dzień]])&gt;=2),ROUNDDOWN(Tabela1[[#This Row],[Popyt]]*Tabela1[[#This Row],[Liczba Rowerów]],0)*30,0)</f>
        <v>0</v>
      </c>
      <c r="H414" s="7">
        <f>IF(WEEKDAY(Tabela1[[#This Row],[Dzień]])=1,Tabela1[[#This Row],[Liczba Rowerów]]*15,0)</f>
        <v>0</v>
      </c>
      <c r="I414" s="7">
        <f>Tabela1[[#This Row],[Przychód]]-Tabela1[[#This Row],[Koszt Serwisu]]</f>
        <v>0</v>
      </c>
      <c r="J414" s="7">
        <f>J413+Tabela1[[#This Row],[Przychód]]</f>
        <v>41700</v>
      </c>
      <c r="K414" s="7">
        <f>K413+Tabela1[[#This Row],[Koszt Serwisu]]</f>
        <v>16850</v>
      </c>
      <c r="L414" s="7">
        <f>Tabela1[[#This Row],[Łączny przychód]]-Tabela1[[#This Row],[Łączny Koszt]]</f>
        <v>24850</v>
      </c>
      <c r="M414" s="7">
        <f>IF(AND(WEEKDAY(Tabela1[[#This Row],[Dzień]])&lt;=6,WEEKDAY(Tabela1[[#This Row],[Dzień]])&gt;=2),ROUNDDOWN(Tabela1[[#This Row],[Popyt]]*Tabela1[[#This Row],[Liczba Rowerów]],0)*E$734,0)</f>
        <v>0</v>
      </c>
      <c r="N414" s="7">
        <f>Tabela1[[#This Row],[Testowany przychód]]-Tabela1[[#This Row],[Koszt Serwisu]]</f>
        <v>0</v>
      </c>
      <c r="O414" s="4">
        <f>IF(P413 &lt;&gt; 0, O413 + 3, O413)</f>
        <v>34</v>
      </c>
      <c r="P414" s="4">
        <f>IF(AND(C414 &lt;&gt; C415,L413&gt;=2400),2400,0)</f>
        <v>0</v>
      </c>
      <c r="Q414" s="7">
        <f>IF(AND(WEEKDAY(Tabela1[[#This Row],[Dzień]])&lt;=6,WEEKDAY(Tabela1[[#This Row],[Dzień]])&gt;=2),ROUNDDOWN(Tabela1[[#This Row],[Popyt]]*Tabela1[[#This Row],[Nowa liczba rowerów]],0)*30,0)</f>
        <v>0</v>
      </c>
      <c r="R414" s="7">
        <f>IF(WEEKDAY(Tabela1[[#This Row],[Dzień]])=1,Tabela1[[#This Row],[Nowa liczba rowerów]]*15,0) + Tabela1[[#This Row],[Koszt kupionych rowerów]]</f>
        <v>0</v>
      </c>
      <c r="S414"/>
    </row>
    <row r="415" spans="1:19" x14ac:dyDescent="0.25">
      <c r="A415" s="1">
        <v>45340</v>
      </c>
      <c r="B415" s="1" t="s">
        <v>2</v>
      </c>
      <c r="C415" s="4" t="str">
        <f>VLOOKUP(MONTH(Tabela1[[#This Row],[Dzień]]),Tabela3[],2,TRUE)</f>
        <v>Luty</v>
      </c>
      <c r="D415" s="4">
        <f>YEAR(Tabela1[[#This Row],[Dzień]])</f>
        <v>2024</v>
      </c>
      <c r="E415" s="2">
        <f>VLOOKUP(Tabela1[[#This Row],[Pora roku]],TabelaPopyt[],2,FALSE)</f>
        <v>0.2</v>
      </c>
      <c r="F415" s="3">
        <v>10</v>
      </c>
      <c r="G415" s="7">
        <f>IF(AND(WEEKDAY(Tabela1[[#This Row],[Dzień]])&lt;=6,WEEKDAY(Tabela1[[#This Row],[Dzień]])&gt;=2),ROUNDDOWN(Tabela1[[#This Row],[Popyt]]*Tabela1[[#This Row],[Liczba Rowerów]],0)*30,0)</f>
        <v>0</v>
      </c>
      <c r="H415" s="7">
        <f>IF(WEEKDAY(Tabela1[[#This Row],[Dzień]])=1,Tabela1[[#This Row],[Liczba Rowerów]]*15,0)</f>
        <v>150</v>
      </c>
      <c r="I415" s="7">
        <f>Tabela1[[#This Row],[Przychód]]-Tabela1[[#This Row],[Koszt Serwisu]]</f>
        <v>-150</v>
      </c>
      <c r="J415" s="7">
        <f>J414+Tabela1[[#This Row],[Przychód]]</f>
        <v>41700</v>
      </c>
      <c r="K415" s="7">
        <f>K414+Tabela1[[#This Row],[Koszt Serwisu]]</f>
        <v>17000</v>
      </c>
      <c r="L415" s="7">
        <f>Tabela1[[#This Row],[Łączny przychód]]-Tabela1[[#This Row],[Łączny Koszt]]</f>
        <v>24700</v>
      </c>
      <c r="M415" s="7">
        <f>IF(AND(WEEKDAY(Tabela1[[#This Row],[Dzień]])&lt;=6,WEEKDAY(Tabela1[[#This Row],[Dzień]])&gt;=2),ROUNDDOWN(Tabela1[[#This Row],[Popyt]]*Tabela1[[#This Row],[Liczba Rowerów]],0)*E$734,0)</f>
        <v>0</v>
      </c>
      <c r="N415" s="7">
        <f>Tabela1[[#This Row],[Testowany przychód]]-Tabela1[[#This Row],[Koszt Serwisu]]</f>
        <v>-150</v>
      </c>
      <c r="O415" s="4">
        <f>IF(P414 &lt;&gt; 0, O414 + 3, O414)</f>
        <v>34</v>
      </c>
      <c r="P415" s="4">
        <f>IF(AND(C415 &lt;&gt; C416,L414&gt;=2400),2400,0)</f>
        <v>0</v>
      </c>
      <c r="Q415" s="7">
        <f>IF(AND(WEEKDAY(Tabela1[[#This Row],[Dzień]])&lt;=6,WEEKDAY(Tabela1[[#This Row],[Dzień]])&gt;=2),ROUNDDOWN(Tabela1[[#This Row],[Popyt]]*Tabela1[[#This Row],[Nowa liczba rowerów]],0)*30,0)</f>
        <v>0</v>
      </c>
      <c r="R415" s="7">
        <f>IF(WEEKDAY(Tabela1[[#This Row],[Dzień]])=1,Tabela1[[#This Row],[Nowa liczba rowerów]]*15,0) + Tabela1[[#This Row],[Koszt kupionych rowerów]]</f>
        <v>510</v>
      </c>
      <c r="S415"/>
    </row>
    <row r="416" spans="1:19" x14ac:dyDescent="0.25">
      <c r="A416" s="1">
        <v>45341</v>
      </c>
      <c r="B416" s="1" t="s">
        <v>2</v>
      </c>
      <c r="C416" s="4" t="str">
        <f>VLOOKUP(MONTH(Tabela1[[#This Row],[Dzień]]),Tabela3[],2,TRUE)</f>
        <v>Luty</v>
      </c>
      <c r="D416" s="4">
        <f>YEAR(Tabela1[[#This Row],[Dzień]])</f>
        <v>2024</v>
      </c>
      <c r="E416" s="2">
        <f>VLOOKUP(Tabela1[[#This Row],[Pora roku]],TabelaPopyt[],2,FALSE)</f>
        <v>0.2</v>
      </c>
      <c r="F416" s="3">
        <v>10</v>
      </c>
      <c r="G416" s="7">
        <f>IF(AND(WEEKDAY(Tabela1[[#This Row],[Dzień]])&lt;=6,WEEKDAY(Tabela1[[#This Row],[Dzień]])&gt;=2),ROUNDDOWN(Tabela1[[#This Row],[Popyt]]*Tabela1[[#This Row],[Liczba Rowerów]],0)*30,0)</f>
        <v>60</v>
      </c>
      <c r="H416" s="7">
        <f>IF(WEEKDAY(Tabela1[[#This Row],[Dzień]])=1,Tabela1[[#This Row],[Liczba Rowerów]]*15,0)</f>
        <v>0</v>
      </c>
      <c r="I416" s="7">
        <f>Tabela1[[#This Row],[Przychód]]-Tabela1[[#This Row],[Koszt Serwisu]]</f>
        <v>60</v>
      </c>
      <c r="J416" s="7">
        <f>J415+Tabela1[[#This Row],[Przychód]]</f>
        <v>41760</v>
      </c>
      <c r="K416" s="7">
        <f>K415+Tabela1[[#This Row],[Koszt Serwisu]]</f>
        <v>17000</v>
      </c>
      <c r="L416" s="7">
        <f>Tabela1[[#This Row],[Łączny przychód]]-Tabela1[[#This Row],[Łączny Koszt]]</f>
        <v>24760</v>
      </c>
      <c r="M416" s="7">
        <f>IF(AND(WEEKDAY(Tabela1[[#This Row],[Dzień]])&lt;=6,WEEKDAY(Tabela1[[#This Row],[Dzień]])&gt;=2),ROUNDDOWN(Tabela1[[#This Row],[Popyt]]*Tabela1[[#This Row],[Liczba Rowerów]],0)*E$734,0)</f>
        <v>132</v>
      </c>
      <c r="N416" s="7">
        <f>Tabela1[[#This Row],[Testowany przychód]]-Tabela1[[#This Row],[Koszt Serwisu]]</f>
        <v>132</v>
      </c>
      <c r="O416" s="4">
        <f>IF(P415 &lt;&gt; 0, O415 + 3, O415)</f>
        <v>34</v>
      </c>
      <c r="P416" s="4">
        <f>IF(AND(C416 &lt;&gt; C417,L415&gt;=2400),2400,0)</f>
        <v>0</v>
      </c>
      <c r="Q416" s="7">
        <f>IF(AND(WEEKDAY(Tabela1[[#This Row],[Dzień]])&lt;=6,WEEKDAY(Tabela1[[#This Row],[Dzień]])&gt;=2),ROUNDDOWN(Tabela1[[#This Row],[Popyt]]*Tabela1[[#This Row],[Nowa liczba rowerów]],0)*30,0)</f>
        <v>180</v>
      </c>
      <c r="R416" s="7">
        <f>IF(WEEKDAY(Tabela1[[#This Row],[Dzień]])=1,Tabela1[[#This Row],[Nowa liczba rowerów]]*15,0) + Tabela1[[#This Row],[Koszt kupionych rowerów]]</f>
        <v>0</v>
      </c>
      <c r="S416"/>
    </row>
    <row r="417" spans="1:19" x14ac:dyDescent="0.25">
      <c r="A417" s="1">
        <v>45342</v>
      </c>
      <c r="B417" s="1" t="s">
        <v>2</v>
      </c>
      <c r="C417" s="4" t="str">
        <f>VLOOKUP(MONTH(Tabela1[[#This Row],[Dzień]]),Tabela3[],2,TRUE)</f>
        <v>Luty</v>
      </c>
      <c r="D417" s="4">
        <f>YEAR(Tabela1[[#This Row],[Dzień]])</f>
        <v>2024</v>
      </c>
      <c r="E417" s="2">
        <f>VLOOKUP(Tabela1[[#This Row],[Pora roku]],TabelaPopyt[],2,FALSE)</f>
        <v>0.2</v>
      </c>
      <c r="F417" s="3">
        <v>10</v>
      </c>
      <c r="G417" s="7">
        <f>IF(AND(WEEKDAY(Tabela1[[#This Row],[Dzień]])&lt;=6,WEEKDAY(Tabela1[[#This Row],[Dzień]])&gt;=2),ROUNDDOWN(Tabela1[[#This Row],[Popyt]]*Tabela1[[#This Row],[Liczba Rowerów]],0)*30,0)</f>
        <v>60</v>
      </c>
      <c r="H417" s="7">
        <f>IF(WEEKDAY(Tabela1[[#This Row],[Dzień]])=1,Tabela1[[#This Row],[Liczba Rowerów]]*15,0)</f>
        <v>0</v>
      </c>
      <c r="I417" s="7">
        <f>Tabela1[[#This Row],[Przychód]]-Tabela1[[#This Row],[Koszt Serwisu]]</f>
        <v>60</v>
      </c>
      <c r="J417" s="7">
        <f>J416+Tabela1[[#This Row],[Przychód]]</f>
        <v>41820</v>
      </c>
      <c r="K417" s="7">
        <f>K416+Tabela1[[#This Row],[Koszt Serwisu]]</f>
        <v>17000</v>
      </c>
      <c r="L417" s="7">
        <f>Tabela1[[#This Row],[Łączny przychód]]-Tabela1[[#This Row],[Łączny Koszt]]</f>
        <v>24820</v>
      </c>
      <c r="M417" s="7">
        <f>IF(AND(WEEKDAY(Tabela1[[#This Row],[Dzień]])&lt;=6,WEEKDAY(Tabela1[[#This Row],[Dzień]])&gt;=2),ROUNDDOWN(Tabela1[[#This Row],[Popyt]]*Tabela1[[#This Row],[Liczba Rowerów]],0)*E$734,0)</f>
        <v>132</v>
      </c>
      <c r="N417" s="7">
        <f>Tabela1[[#This Row],[Testowany przychód]]-Tabela1[[#This Row],[Koszt Serwisu]]</f>
        <v>132</v>
      </c>
      <c r="O417" s="4">
        <f>IF(P416 &lt;&gt; 0, O416 + 3, O416)</f>
        <v>34</v>
      </c>
      <c r="P417" s="4">
        <f>IF(AND(C417 &lt;&gt; C418,L416&gt;=2400),2400,0)</f>
        <v>0</v>
      </c>
      <c r="Q417" s="7">
        <f>IF(AND(WEEKDAY(Tabela1[[#This Row],[Dzień]])&lt;=6,WEEKDAY(Tabela1[[#This Row],[Dzień]])&gt;=2),ROUNDDOWN(Tabela1[[#This Row],[Popyt]]*Tabela1[[#This Row],[Nowa liczba rowerów]],0)*30,0)</f>
        <v>180</v>
      </c>
      <c r="R417" s="7">
        <f>IF(WEEKDAY(Tabela1[[#This Row],[Dzień]])=1,Tabela1[[#This Row],[Nowa liczba rowerów]]*15,0) + Tabela1[[#This Row],[Koszt kupionych rowerów]]</f>
        <v>0</v>
      </c>
      <c r="S417"/>
    </row>
    <row r="418" spans="1:19" x14ac:dyDescent="0.25">
      <c r="A418" s="1">
        <v>45343</v>
      </c>
      <c r="B418" s="1" t="s">
        <v>2</v>
      </c>
      <c r="C418" s="4" t="str">
        <f>VLOOKUP(MONTH(Tabela1[[#This Row],[Dzień]]),Tabela3[],2,TRUE)</f>
        <v>Luty</v>
      </c>
      <c r="D418" s="4">
        <f>YEAR(Tabela1[[#This Row],[Dzień]])</f>
        <v>2024</v>
      </c>
      <c r="E418" s="2">
        <f>VLOOKUP(Tabela1[[#This Row],[Pora roku]],TabelaPopyt[],2,FALSE)</f>
        <v>0.2</v>
      </c>
      <c r="F418" s="3">
        <v>10</v>
      </c>
      <c r="G418" s="7">
        <f>IF(AND(WEEKDAY(Tabela1[[#This Row],[Dzień]])&lt;=6,WEEKDAY(Tabela1[[#This Row],[Dzień]])&gt;=2),ROUNDDOWN(Tabela1[[#This Row],[Popyt]]*Tabela1[[#This Row],[Liczba Rowerów]],0)*30,0)</f>
        <v>60</v>
      </c>
      <c r="H418" s="7">
        <f>IF(WEEKDAY(Tabela1[[#This Row],[Dzień]])=1,Tabela1[[#This Row],[Liczba Rowerów]]*15,0)</f>
        <v>0</v>
      </c>
      <c r="I418" s="7">
        <f>Tabela1[[#This Row],[Przychód]]-Tabela1[[#This Row],[Koszt Serwisu]]</f>
        <v>60</v>
      </c>
      <c r="J418" s="7">
        <f>J417+Tabela1[[#This Row],[Przychód]]</f>
        <v>41880</v>
      </c>
      <c r="K418" s="7">
        <f>K417+Tabela1[[#This Row],[Koszt Serwisu]]</f>
        <v>17000</v>
      </c>
      <c r="L418" s="7">
        <f>Tabela1[[#This Row],[Łączny przychód]]-Tabela1[[#This Row],[Łączny Koszt]]</f>
        <v>24880</v>
      </c>
      <c r="M418" s="7">
        <f>IF(AND(WEEKDAY(Tabela1[[#This Row],[Dzień]])&lt;=6,WEEKDAY(Tabela1[[#This Row],[Dzień]])&gt;=2),ROUNDDOWN(Tabela1[[#This Row],[Popyt]]*Tabela1[[#This Row],[Liczba Rowerów]],0)*E$734,0)</f>
        <v>132</v>
      </c>
      <c r="N418" s="7">
        <f>Tabela1[[#This Row],[Testowany przychód]]-Tabela1[[#This Row],[Koszt Serwisu]]</f>
        <v>132</v>
      </c>
      <c r="O418" s="4">
        <f>IF(P417 &lt;&gt; 0, O417 + 3, O417)</f>
        <v>34</v>
      </c>
      <c r="P418" s="4">
        <f>IF(AND(C418 &lt;&gt; C419,L417&gt;=2400),2400,0)</f>
        <v>0</v>
      </c>
      <c r="Q418" s="7">
        <f>IF(AND(WEEKDAY(Tabela1[[#This Row],[Dzień]])&lt;=6,WEEKDAY(Tabela1[[#This Row],[Dzień]])&gt;=2),ROUNDDOWN(Tabela1[[#This Row],[Popyt]]*Tabela1[[#This Row],[Nowa liczba rowerów]],0)*30,0)</f>
        <v>180</v>
      </c>
      <c r="R418" s="7">
        <f>IF(WEEKDAY(Tabela1[[#This Row],[Dzień]])=1,Tabela1[[#This Row],[Nowa liczba rowerów]]*15,0) + Tabela1[[#This Row],[Koszt kupionych rowerów]]</f>
        <v>0</v>
      </c>
      <c r="S418"/>
    </row>
    <row r="419" spans="1:19" x14ac:dyDescent="0.25">
      <c r="A419" s="1">
        <v>45344</v>
      </c>
      <c r="B419" s="1" t="s">
        <v>2</v>
      </c>
      <c r="C419" s="4" t="str">
        <f>VLOOKUP(MONTH(Tabela1[[#This Row],[Dzień]]),Tabela3[],2,TRUE)</f>
        <v>Luty</v>
      </c>
      <c r="D419" s="4">
        <f>YEAR(Tabela1[[#This Row],[Dzień]])</f>
        <v>2024</v>
      </c>
      <c r="E419" s="2">
        <f>VLOOKUP(Tabela1[[#This Row],[Pora roku]],TabelaPopyt[],2,FALSE)</f>
        <v>0.2</v>
      </c>
      <c r="F419" s="3">
        <v>10</v>
      </c>
      <c r="G419" s="7">
        <f>IF(AND(WEEKDAY(Tabela1[[#This Row],[Dzień]])&lt;=6,WEEKDAY(Tabela1[[#This Row],[Dzień]])&gt;=2),ROUNDDOWN(Tabela1[[#This Row],[Popyt]]*Tabela1[[#This Row],[Liczba Rowerów]],0)*30,0)</f>
        <v>60</v>
      </c>
      <c r="H419" s="7">
        <f>IF(WEEKDAY(Tabela1[[#This Row],[Dzień]])=1,Tabela1[[#This Row],[Liczba Rowerów]]*15,0)</f>
        <v>0</v>
      </c>
      <c r="I419" s="7">
        <f>Tabela1[[#This Row],[Przychód]]-Tabela1[[#This Row],[Koszt Serwisu]]</f>
        <v>60</v>
      </c>
      <c r="J419" s="7">
        <f>J418+Tabela1[[#This Row],[Przychód]]</f>
        <v>41940</v>
      </c>
      <c r="K419" s="7">
        <f>K418+Tabela1[[#This Row],[Koszt Serwisu]]</f>
        <v>17000</v>
      </c>
      <c r="L419" s="7">
        <f>Tabela1[[#This Row],[Łączny przychód]]-Tabela1[[#This Row],[Łączny Koszt]]</f>
        <v>24940</v>
      </c>
      <c r="M419" s="7">
        <f>IF(AND(WEEKDAY(Tabela1[[#This Row],[Dzień]])&lt;=6,WEEKDAY(Tabela1[[#This Row],[Dzień]])&gt;=2),ROUNDDOWN(Tabela1[[#This Row],[Popyt]]*Tabela1[[#This Row],[Liczba Rowerów]],0)*E$734,0)</f>
        <v>132</v>
      </c>
      <c r="N419" s="7">
        <f>Tabela1[[#This Row],[Testowany przychód]]-Tabela1[[#This Row],[Koszt Serwisu]]</f>
        <v>132</v>
      </c>
      <c r="O419" s="4">
        <f>IF(P418 &lt;&gt; 0, O418 + 3, O418)</f>
        <v>34</v>
      </c>
      <c r="P419" s="4">
        <f>IF(AND(C419 &lt;&gt; C420,L418&gt;=2400),2400,0)</f>
        <v>0</v>
      </c>
      <c r="Q419" s="7">
        <f>IF(AND(WEEKDAY(Tabela1[[#This Row],[Dzień]])&lt;=6,WEEKDAY(Tabela1[[#This Row],[Dzień]])&gt;=2),ROUNDDOWN(Tabela1[[#This Row],[Popyt]]*Tabela1[[#This Row],[Nowa liczba rowerów]],0)*30,0)</f>
        <v>180</v>
      </c>
      <c r="R419" s="7">
        <f>IF(WEEKDAY(Tabela1[[#This Row],[Dzień]])=1,Tabela1[[#This Row],[Nowa liczba rowerów]]*15,0) + Tabela1[[#This Row],[Koszt kupionych rowerów]]</f>
        <v>0</v>
      </c>
      <c r="S419"/>
    </row>
    <row r="420" spans="1:19" x14ac:dyDescent="0.25">
      <c r="A420" s="1">
        <v>45345</v>
      </c>
      <c r="B420" s="1" t="s">
        <v>2</v>
      </c>
      <c r="C420" s="4" t="str">
        <f>VLOOKUP(MONTH(Tabela1[[#This Row],[Dzień]]),Tabela3[],2,TRUE)</f>
        <v>Luty</v>
      </c>
      <c r="D420" s="4">
        <f>YEAR(Tabela1[[#This Row],[Dzień]])</f>
        <v>2024</v>
      </c>
      <c r="E420" s="2">
        <f>VLOOKUP(Tabela1[[#This Row],[Pora roku]],TabelaPopyt[],2,FALSE)</f>
        <v>0.2</v>
      </c>
      <c r="F420" s="3">
        <v>10</v>
      </c>
      <c r="G420" s="7">
        <f>IF(AND(WEEKDAY(Tabela1[[#This Row],[Dzień]])&lt;=6,WEEKDAY(Tabela1[[#This Row],[Dzień]])&gt;=2),ROUNDDOWN(Tabela1[[#This Row],[Popyt]]*Tabela1[[#This Row],[Liczba Rowerów]],0)*30,0)</f>
        <v>60</v>
      </c>
      <c r="H420" s="7">
        <f>IF(WEEKDAY(Tabela1[[#This Row],[Dzień]])=1,Tabela1[[#This Row],[Liczba Rowerów]]*15,0)</f>
        <v>0</v>
      </c>
      <c r="I420" s="7">
        <f>Tabela1[[#This Row],[Przychód]]-Tabela1[[#This Row],[Koszt Serwisu]]</f>
        <v>60</v>
      </c>
      <c r="J420" s="7">
        <f>J419+Tabela1[[#This Row],[Przychód]]</f>
        <v>42000</v>
      </c>
      <c r="K420" s="7">
        <f>K419+Tabela1[[#This Row],[Koszt Serwisu]]</f>
        <v>17000</v>
      </c>
      <c r="L420" s="7">
        <f>Tabela1[[#This Row],[Łączny przychód]]-Tabela1[[#This Row],[Łączny Koszt]]</f>
        <v>25000</v>
      </c>
      <c r="M420" s="7">
        <f>IF(AND(WEEKDAY(Tabela1[[#This Row],[Dzień]])&lt;=6,WEEKDAY(Tabela1[[#This Row],[Dzień]])&gt;=2),ROUNDDOWN(Tabela1[[#This Row],[Popyt]]*Tabela1[[#This Row],[Liczba Rowerów]],0)*E$734,0)</f>
        <v>132</v>
      </c>
      <c r="N420" s="7">
        <f>Tabela1[[#This Row],[Testowany przychód]]-Tabela1[[#This Row],[Koszt Serwisu]]</f>
        <v>132</v>
      </c>
      <c r="O420" s="4">
        <f>IF(P419 &lt;&gt; 0, O419 + 3, O419)</f>
        <v>34</v>
      </c>
      <c r="P420" s="4">
        <f>IF(AND(C420 &lt;&gt; C421,L419&gt;=2400),2400,0)</f>
        <v>0</v>
      </c>
      <c r="Q420" s="7">
        <f>IF(AND(WEEKDAY(Tabela1[[#This Row],[Dzień]])&lt;=6,WEEKDAY(Tabela1[[#This Row],[Dzień]])&gt;=2),ROUNDDOWN(Tabela1[[#This Row],[Popyt]]*Tabela1[[#This Row],[Nowa liczba rowerów]],0)*30,0)</f>
        <v>180</v>
      </c>
      <c r="R420" s="7">
        <f>IF(WEEKDAY(Tabela1[[#This Row],[Dzień]])=1,Tabela1[[#This Row],[Nowa liczba rowerów]]*15,0) + Tabela1[[#This Row],[Koszt kupionych rowerów]]</f>
        <v>0</v>
      </c>
      <c r="S420"/>
    </row>
    <row r="421" spans="1:19" x14ac:dyDescent="0.25">
      <c r="A421" s="1">
        <v>45346</v>
      </c>
      <c r="B421" s="1" t="s">
        <v>2</v>
      </c>
      <c r="C421" s="4" t="str">
        <f>VLOOKUP(MONTH(Tabela1[[#This Row],[Dzień]]),Tabela3[],2,TRUE)</f>
        <v>Luty</v>
      </c>
      <c r="D421" s="4">
        <f>YEAR(Tabela1[[#This Row],[Dzień]])</f>
        <v>2024</v>
      </c>
      <c r="E421" s="2">
        <f>VLOOKUP(Tabela1[[#This Row],[Pora roku]],TabelaPopyt[],2,FALSE)</f>
        <v>0.2</v>
      </c>
      <c r="F421" s="3">
        <v>10</v>
      </c>
      <c r="G421" s="7">
        <f>IF(AND(WEEKDAY(Tabela1[[#This Row],[Dzień]])&lt;=6,WEEKDAY(Tabela1[[#This Row],[Dzień]])&gt;=2),ROUNDDOWN(Tabela1[[#This Row],[Popyt]]*Tabela1[[#This Row],[Liczba Rowerów]],0)*30,0)</f>
        <v>0</v>
      </c>
      <c r="H421" s="7">
        <f>IF(WEEKDAY(Tabela1[[#This Row],[Dzień]])=1,Tabela1[[#This Row],[Liczba Rowerów]]*15,0)</f>
        <v>0</v>
      </c>
      <c r="I421" s="7">
        <f>Tabela1[[#This Row],[Przychód]]-Tabela1[[#This Row],[Koszt Serwisu]]</f>
        <v>0</v>
      </c>
      <c r="J421" s="7">
        <f>J420+Tabela1[[#This Row],[Przychód]]</f>
        <v>42000</v>
      </c>
      <c r="K421" s="7">
        <f>K420+Tabela1[[#This Row],[Koszt Serwisu]]</f>
        <v>17000</v>
      </c>
      <c r="L421" s="7">
        <f>Tabela1[[#This Row],[Łączny przychód]]-Tabela1[[#This Row],[Łączny Koszt]]</f>
        <v>25000</v>
      </c>
      <c r="M421" s="7">
        <f>IF(AND(WEEKDAY(Tabela1[[#This Row],[Dzień]])&lt;=6,WEEKDAY(Tabela1[[#This Row],[Dzień]])&gt;=2),ROUNDDOWN(Tabela1[[#This Row],[Popyt]]*Tabela1[[#This Row],[Liczba Rowerów]],0)*E$734,0)</f>
        <v>0</v>
      </c>
      <c r="N421" s="7">
        <f>Tabela1[[#This Row],[Testowany przychód]]-Tabela1[[#This Row],[Koszt Serwisu]]</f>
        <v>0</v>
      </c>
      <c r="O421" s="4">
        <f>IF(P420 &lt;&gt; 0, O420 + 3, O420)</f>
        <v>34</v>
      </c>
      <c r="P421" s="4">
        <f>IF(AND(C421 &lt;&gt; C422,L420&gt;=2400),2400,0)</f>
        <v>0</v>
      </c>
      <c r="Q421" s="7">
        <f>IF(AND(WEEKDAY(Tabela1[[#This Row],[Dzień]])&lt;=6,WEEKDAY(Tabela1[[#This Row],[Dzień]])&gt;=2),ROUNDDOWN(Tabela1[[#This Row],[Popyt]]*Tabela1[[#This Row],[Nowa liczba rowerów]],0)*30,0)</f>
        <v>0</v>
      </c>
      <c r="R421" s="7">
        <f>IF(WEEKDAY(Tabela1[[#This Row],[Dzień]])=1,Tabela1[[#This Row],[Nowa liczba rowerów]]*15,0) + Tabela1[[#This Row],[Koszt kupionych rowerów]]</f>
        <v>0</v>
      </c>
      <c r="S421"/>
    </row>
    <row r="422" spans="1:19" x14ac:dyDescent="0.25">
      <c r="A422" s="1">
        <v>45347</v>
      </c>
      <c r="B422" s="1" t="s">
        <v>2</v>
      </c>
      <c r="C422" s="4" t="str">
        <f>VLOOKUP(MONTH(Tabela1[[#This Row],[Dzień]]),Tabela3[],2,TRUE)</f>
        <v>Luty</v>
      </c>
      <c r="D422" s="4">
        <f>YEAR(Tabela1[[#This Row],[Dzień]])</f>
        <v>2024</v>
      </c>
      <c r="E422" s="2">
        <f>VLOOKUP(Tabela1[[#This Row],[Pora roku]],TabelaPopyt[],2,FALSE)</f>
        <v>0.2</v>
      </c>
      <c r="F422" s="3">
        <v>10</v>
      </c>
      <c r="G422" s="7">
        <f>IF(AND(WEEKDAY(Tabela1[[#This Row],[Dzień]])&lt;=6,WEEKDAY(Tabela1[[#This Row],[Dzień]])&gt;=2),ROUNDDOWN(Tabela1[[#This Row],[Popyt]]*Tabela1[[#This Row],[Liczba Rowerów]],0)*30,0)</f>
        <v>0</v>
      </c>
      <c r="H422" s="7">
        <f>IF(WEEKDAY(Tabela1[[#This Row],[Dzień]])=1,Tabela1[[#This Row],[Liczba Rowerów]]*15,0)</f>
        <v>150</v>
      </c>
      <c r="I422" s="7">
        <f>Tabela1[[#This Row],[Przychód]]-Tabela1[[#This Row],[Koszt Serwisu]]</f>
        <v>-150</v>
      </c>
      <c r="J422" s="7">
        <f>J421+Tabela1[[#This Row],[Przychód]]</f>
        <v>42000</v>
      </c>
      <c r="K422" s="7">
        <f>K421+Tabela1[[#This Row],[Koszt Serwisu]]</f>
        <v>17150</v>
      </c>
      <c r="L422" s="7">
        <f>Tabela1[[#This Row],[Łączny przychód]]-Tabela1[[#This Row],[Łączny Koszt]]</f>
        <v>24850</v>
      </c>
      <c r="M422" s="7">
        <f>IF(AND(WEEKDAY(Tabela1[[#This Row],[Dzień]])&lt;=6,WEEKDAY(Tabela1[[#This Row],[Dzień]])&gt;=2),ROUNDDOWN(Tabela1[[#This Row],[Popyt]]*Tabela1[[#This Row],[Liczba Rowerów]],0)*E$734,0)</f>
        <v>0</v>
      </c>
      <c r="N422" s="7">
        <f>Tabela1[[#This Row],[Testowany przychód]]-Tabela1[[#This Row],[Koszt Serwisu]]</f>
        <v>-150</v>
      </c>
      <c r="O422" s="4">
        <f>IF(P421 &lt;&gt; 0, O421 + 3, O421)</f>
        <v>34</v>
      </c>
      <c r="P422" s="4">
        <f>IF(AND(C422 &lt;&gt; C423,L421&gt;=2400),2400,0)</f>
        <v>0</v>
      </c>
      <c r="Q422" s="7">
        <f>IF(AND(WEEKDAY(Tabela1[[#This Row],[Dzień]])&lt;=6,WEEKDAY(Tabela1[[#This Row],[Dzień]])&gt;=2),ROUNDDOWN(Tabela1[[#This Row],[Popyt]]*Tabela1[[#This Row],[Nowa liczba rowerów]],0)*30,0)</f>
        <v>0</v>
      </c>
      <c r="R422" s="7">
        <f>IF(WEEKDAY(Tabela1[[#This Row],[Dzień]])=1,Tabela1[[#This Row],[Nowa liczba rowerów]]*15,0) + Tabela1[[#This Row],[Koszt kupionych rowerów]]</f>
        <v>510</v>
      </c>
      <c r="S422"/>
    </row>
    <row r="423" spans="1:19" x14ac:dyDescent="0.25">
      <c r="A423" s="1">
        <v>45348</v>
      </c>
      <c r="B423" s="1" t="s">
        <v>2</v>
      </c>
      <c r="C423" s="4" t="str">
        <f>VLOOKUP(MONTH(Tabela1[[#This Row],[Dzień]]),Tabela3[],2,TRUE)</f>
        <v>Luty</v>
      </c>
      <c r="D423" s="4">
        <f>YEAR(Tabela1[[#This Row],[Dzień]])</f>
        <v>2024</v>
      </c>
      <c r="E423" s="2">
        <f>VLOOKUP(Tabela1[[#This Row],[Pora roku]],TabelaPopyt[],2,FALSE)</f>
        <v>0.2</v>
      </c>
      <c r="F423" s="3">
        <v>10</v>
      </c>
      <c r="G423" s="7">
        <f>IF(AND(WEEKDAY(Tabela1[[#This Row],[Dzień]])&lt;=6,WEEKDAY(Tabela1[[#This Row],[Dzień]])&gt;=2),ROUNDDOWN(Tabela1[[#This Row],[Popyt]]*Tabela1[[#This Row],[Liczba Rowerów]],0)*30,0)</f>
        <v>60</v>
      </c>
      <c r="H423" s="7">
        <f>IF(WEEKDAY(Tabela1[[#This Row],[Dzień]])=1,Tabela1[[#This Row],[Liczba Rowerów]]*15,0)</f>
        <v>0</v>
      </c>
      <c r="I423" s="7">
        <f>Tabela1[[#This Row],[Przychód]]-Tabela1[[#This Row],[Koszt Serwisu]]</f>
        <v>60</v>
      </c>
      <c r="J423" s="7">
        <f>J422+Tabela1[[#This Row],[Przychód]]</f>
        <v>42060</v>
      </c>
      <c r="K423" s="7">
        <f>K422+Tabela1[[#This Row],[Koszt Serwisu]]</f>
        <v>17150</v>
      </c>
      <c r="L423" s="7">
        <f>Tabela1[[#This Row],[Łączny przychód]]-Tabela1[[#This Row],[Łączny Koszt]]</f>
        <v>24910</v>
      </c>
      <c r="M423" s="7">
        <f>IF(AND(WEEKDAY(Tabela1[[#This Row],[Dzień]])&lt;=6,WEEKDAY(Tabela1[[#This Row],[Dzień]])&gt;=2),ROUNDDOWN(Tabela1[[#This Row],[Popyt]]*Tabela1[[#This Row],[Liczba Rowerów]],0)*E$734,0)</f>
        <v>132</v>
      </c>
      <c r="N423" s="7">
        <f>Tabela1[[#This Row],[Testowany przychód]]-Tabela1[[#This Row],[Koszt Serwisu]]</f>
        <v>132</v>
      </c>
      <c r="O423" s="4">
        <f>IF(P422 &lt;&gt; 0, O422 + 3, O422)</f>
        <v>34</v>
      </c>
      <c r="P423" s="4">
        <f>IF(AND(C423 &lt;&gt; C424,L422&gt;=2400),2400,0)</f>
        <v>0</v>
      </c>
      <c r="Q423" s="7">
        <f>IF(AND(WEEKDAY(Tabela1[[#This Row],[Dzień]])&lt;=6,WEEKDAY(Tabela1[[#This Row],[Dzień]])&gt;=2),ROUNDDOWN(Tabela1[[#This Row],[Popyt]]*Tabela1[[#This Row],[Nowa liczba rowerów]],0)*30,0)</f>
        <v>180</v>
      </c>
      <c r="R423" s="7">
        <f>IF(WEEKDAY(Tabela1[[#This Row],[Dzień]])=1,Tabela1[[#This Row],[Nowa liczba rowerów]]*15,0) + Tabela1[[#This Row],[Koszt kupionych rowerów]]</f>
        <v>0</v>
      </c>
      <c r="S423"/>
    </row>
    <row r="424" spans="1:19" x14ac:dyDescent="0.25">
      <c r="A424" s="1">
        <v>45349</v>
      </c>
      <c r="B424" s="1" t="s">
        <v>2</v>
      </c>
      <c r="C424" s="4" t="str">
        <f>VLOOKUP(MONTH(Tabela1[[#This Row],[Dzień]]),Tabela3[],2,TRUE)</f>
        <v>Luty</v>
      </c>
      <c r="D424" s="4">
        <f>YEAR(Tabela1[[#This Row],[Dzień]])</f>
        <v>2024</v>
      </c>
      <c r="E424" s="2">
        <f>VLOOKUP(Tabela1[[#This Row],[Pora roku]],TabelaPopyt[],2,FALSE)</f>
        <v>0.2</v>
      </c>
      <c r="F424" s="3">
        <v>10</v>
      </c>
      <c r="G424" s="7">
        <f>IF(AND(WEEKDAY(Tabela1[[#This Row],[Dzień]])&lt;=6,WEEKDAY(Tabela1[[#This Row],[Dzień]])&gt;=2),ROUNDDOWN(Tabela1[[#This Row],[Popyt]]*Tabela1[[#This Row],[Liczba Rowerów]],0)*30,0)</f>
        <v>60</v>
      </c>
      <c r="H424" s="7">
        <f>IF(WEEKDAY(Tabela1[[#This Row],[Dzień]])=1,Tabela1[[#This Row],[Liczba Rowerów]]*15,0)</f>
        <v>0</v>
      </c>
      <c r="I424" s="7">
        <f>Tabela1[[#This Row],[Przychód]]-Tabela1[[#This Row],[Koszt Serwisu]]</f>
        <v>60</v>
      </c>
      <c r="J424" s="7">
        <f>J423+Tabela1[[#This Row],[Przychód]]</f>
        <v>42120</v>
      </c>
      <c r="K424" s="7">
        <f>K423+Tabela1[[#This Row],[Koszt Serwisu]]</f>
        <v>17150</v>
      </c>
      <c r="L424" s="7">
        <f>Tabela1[[#This Row],[Łączny przychód]]-Tabela1[[#This Row],[Łączny Koszt]]</f>
        <v>24970</v>
      </c>
      <c r="M424" s="7">
        <f>IF(AND(WEEKDAY(Tabela1[[#This Row],[Dzień]])&lt;=6,WEEKDAY(Tabela1[[#This Row],[Dzień]])&gt;=2),ROUNDDOWN(Tabela1[[#This Row],[Popyt]]*Tabela1[[#This Row],[Liczba Rowerów]],0)*E$734,0)</f>
        <v>132</v>
      </c>
      <c r="N424" s="7">
        <f>Tabela1[[#This Row],[Testowany przychód]]-Tabela1[[#This Row],[Koszt Serwisu]]</f>
        <v>132</v>
      </c>
      <c r="O424" s="4">
        <f>IF(P423 &lt;&gt; 0, O423 + 3, O423)</f>
        <v>34</v>
      </c>
      <c r="P424" s="4">
        <f>IF(AND(C424 &lt;&gt; C425,L423&gt;=2400),2400,0)</f>
        <v>0</v>
      </c>
      <c r="Q424" s="7">
        <f>IF(AND(WEEKDAY(Tabela1[[#This Row],[Dzień]])&lt;=6,WEEKDAY(Tabela1[[#This Row],[Dzień]])&gt;=2),ROUNDDOWN(Tabela1[[#This Row],[Popyt]]*Tabela1[[#This Row],[Nowa liczba rowerów]],0)*30,0)</f>
        <v>180</v>
      </c>
      <c r="R424" s="7">
        <f>IF(WEEKDAY(Tabela1[[#This Row],[Dzień]])=1,Tabela1[[#This Row],[Nowa liczba rowerów]]*15,0) + Tabela1[[#This Row],[Koszt kupionych rowerów]]</f>
        <v>0</v>
      </c>
      <c r="S424"/>
    </row>
    <row r="425" spans="1:19" x14ac:dyDescent="0.25">
      <c r="A425" s="1">
        <v>45350</v>
      </c>
      <c r="B425" s="1" t="s">
        <v>2</v>
      </c>
      <c r="C425" s="4" t="str">
        <f>VLOOKUP(MONTH(Tabela1[[#This Row],[Dzień]]),Tabela3[],2,TRUE)</f>
        <v>Luty</v>
      </c>
      <c r="D425" s="4">
        <f>YEAR(Tabela1[[#This Row],[Dzień]])</f>
        <v>2024</v>
      </c>
      <c r="E425" s="2">
        <f>VLOOKUP(Tabela1[[#This Row],[Pora roku]],TabelaPopyt[],2,FALSE)</f>
        <v>0.2</v>
      </c>
      <c r="F425" s="3">
        <v>10</v>
      </c>
      <c r="G425" s="7">
        <f>IF(AND(WEEKDAY(Tabela1[[#This Row],[Dzień]])&lt;=6,WEEKDAY(Tabela1[[#This Row],[Dzień]])&gt;=2),ROUNDDOWN(Tabela1[[#This Row],[Popyt]]*Tabela1[[#This Row],[Liczba Rowerów]],0)*30,0)</f>
        <v>60</v>
      </c>
      <c r="H425" s="7">
        <f>IF(WEEKDAY(Tabela1[[#This Row],[Dzień]])=1,Tabela1[[#This Row],[Liczba Rowerów]]*15,0)</f>
        <v>0</v>
      </c>
      <c r="I425" s="7">
        <f>Tabela1[[#This Row],[Przychód]]-Tabela1[[#This Row],[Koszt Serwisu]]</f>
        <v>60</v>
      </c>
      <c r="J425" s="7">
        <f>J424+Tabela1[[#This Row],[Przychód]]</f>
        <v>42180</v>
      </c>
      <c r="K425" s="7">
        <f>K424+Tabela1[[#This Row],[Koszt Serwisu]]</f>
        <v>17150</v>
      </c>
      <c r="L425" s="7">
        <f>Tabela1[[#This Row],[Łączny przychód]]-Tabela1[[#This Row],[Łączny Koszt]]</f>
        <v>25030</v>
      </c>
      <c r="M425" s="7">
        <f>IF(AND(WEEKDAY(Tabela1[[#This Row],[Dzień]])&lt;=6,WEEKDAY(Tabela1[[#This Row],[Dzień]])&gt;=2),ROUNDDOWN(Tabela1[[#This Row],[Popyt]]*Tabela1[[#This Row],[Liczba Rowerów]],0)*E$734,0)</f>
        <v>132</v>
      </c>
      <c r="N425" s="7">
        <f>Tabela1[[#This Row],[Testowany przychód]]-Tabela1[[#This Row],[Koszt Serwisu]]</f>
        <v>132</v>
      </c>
      <c r="O425" s="4">
        <f>IF(P424 &lt;&gt; 0, O424 + 3, O424)</f>
        <v>34</v>
      </c>
      <c r="P425" s="4">
        <f>IF(AND(C425 &lt;&gt; C426,L424&gt;=2400),2400,0)</f>
        <v>0</v>
      </c>
      <c r="Q425" s="7">
        <f>IF(AND(WEEKDAY(Tabela1[[#This Row],[Dzień]])&lt;=6,WEEKDAY(Tabela1[[#This Row],[Dzień]])&gt;=2),ROUNDDOWN(Tabela1[[#This Row],[Popyt]]*Tabela1[[#This Row],[Nowa liczba rowerów]],0)*30,0)</f>
        <v>180</v>
      </c>
      <c r="R425" s="7">
        <f>IF(WEEKDAY(Tabela1[[#This Row],[Dzień]])=1,Tabela1[[#This Row],[Nowa liczba rowerów]]*15,0) + Tabela1[[#This Row],[Koszt kupionych rowerów]]</f>
        <v>0</v>
      </c>
      <c r="S425"/>
    </row>
    <row r="426" spans="1:19" x14ac:dyDescent="0.25">
      <c r="A426" s="1">
        <v>45351</v>
      </c>
      <c r="B426" s="1" t="s">
        <v>2</v>
      </c>
      <c r="C426" s="4" t="str">
        <f>VLOOKUP(MONTH(Tabela1[[#This Row],[Dzień]]),Tabela3[],2,TRUE)</f>
        <v>Luty</v>
      </c>
      <c r="D426" s="4">
        <f>YEAR(Tabela1[[#This Row],[Dzień]])</f>
        <v>2024</v>
      </c>
      <c r="E426" s="2">
        <f>VLOOKUP(Tabela1[[#This Row],[Pora roku]],TabelaPopyt[],2,FALSE)</f>
        <v>0.2</v>
      </c>
      <c r="F426" s="3">
        <v>10</v>
      </c>
      <c r="G426" s="7">
        <f>IF(AND(WEEKDAY(Tabela1[[#This Row],[Dzień]])&lt;=6,WEEKDAY(Tabela1[[#This Row],[Dzień]])&gt;=2),ROUNDDOWN(Tabela1[[#This Row],[Popyt]]*Tabela1[[#This Row],[Liczba Rowerów]],0)*30,0)</f>
        <v>60</v>
      </c>
      <c r="H426" s="7">
        <f>IF(WEEKDAY(Tabela1[[#This Row],[Dzień]])=1,Tabela1[[#This Row],[Liczba Rowerów]]*15,0)</f>
        <v>0</v>
      </c>
      <c r="I426" s="7">
        <f>Tabela1[[#This Row],[Przychód]]-Tabela1[[#This Row],[Koszt Serwisu]]</f>
        <v>60</v>
      </c>
      <c r="J426" s="7">
        <f>J425+Tabela1[[#This Row],[Przychód]]</f>
        <v>42240</v>
      </c>
      <c r="K426" s="7">
        <f>K425+Tabela1[[#This Row],[Koszt Serwisu]]</f>
        <v>17150</v>
      </c>
      <c r="L426" s="7">
        <f>Tabela1[[#This Row],[Łączny przychód]]-Tabela1[[#This Row],[Łączny Koszt]]</f>
        <v>25090</v>
      </c>
      <c r="M426" s="7">
        <f>IF(AND(WEEKDAY(Tabela1[[#This Row],[Dzień]])&lt;=6,WEEKDAY(Tabela1[[#This Row],[Dzień]])&gt;=2),ROUNDDOWN(Tabela1[[#This Row],[Popyt]]*Tabela1[[#This Row],[Liczba Rowerów]],0)*E$734,0)</f>
        <v>132</v>
      </c>
      <c r="N426" s="7">
        <f>Tabela1[[#This Row],[Testowany przychód]]-Tabela1[[#This Row],[Koszt Serwisu]]</f>
        <v>132</v>
      </c>
      <c r="O426" s="4">
        <f>IF(P425 &lt;&gt; 0, O425 + 3, O425)</f>
        <v>34</v>
      </c>
      <c r="P426" s="4">
        <f>IF(AND(C426 &lt;&gt; C427,L425&gt;=2400),2400,0)</f>
        <v>2400</v>
      </c>
      <c r="Q426" s="7">
        <f>IF(AND(WEEKDAY(Tabela1[[#This Row],[Dzień]])&lt;=6,WEEKDAY(Tabela1[[#This Row],[Dzień]])&gt;=2),ROUNDDOWN(Tabela1[[#This Row],[Popyt]]*Tabela1[[#This Row],[Nowa liczba rowerów]],0)*30,0)</f>
        <v>180</v>
      </c>
      <c r="R426" s="7">
        <f>IF(WEEKDAY(Tabela1[[#This Row],[Dzień]])=1,Tabela1[[#This Row],[Nowa liczba rowerów]]*15,0) + Tabela1[[#This Row],[Koszt kupionych rowerów]]</f>
        <v>2400</v>
      </c>
      <c r="S426"/>
    </row>
    <row r="427" spans="1:19" x14ac:dyDescent="0.25">
      <c r="A427" s="1">
        <v>45352</v>
      </c>
      <c r="B427" s="1" t="s">
        <v>2</v>
      </c>
      <c r="C427" s="4" t="str">
        <f>VLOOKUP(MONTH(Tabela1[[#This Row],[Dzień]]),Tabela3[],2,TRUE)</f>
        <v>Marzec</v>
      </c>
      <c r="D427" s="4">
        <f>YEAR(Tabela1[[#This Row],[Dzień]])</f>
        <v>2024</v>
      </c>
      <c r="E427" s="2">
        <f>VLOOKUP(Tabela1[[#This Row],[Pora roku]],TabelaPopyt[],2,FALSE)</f>
        <v>0.2</v>
      </c>
      <c r="F427" s="3">
        <v>10</v>
      </c>
      <c r="G427" s="7">
        <f>IF(AND(WEEKDAY(Tabela1[[#This Row],[Dzień]])&lt;=6,WEEKDAY(Tabela1[[#This Row],[Dzień]])&gt;=2),ROUNDDOWN(Tabela1[[#This Row],[Popyt]]*Tabela1[[#This Row],[Liczba Rowerów]],0)*30,0)</f>
        <v>60</v>
      </c>
      <c r="H427" s="7">
        <f>IF(WEEKDAY(Tabela1[[#This Row],[Dzień]])=1,Tabela1[[#This Row],[Liczba Rowerów]]*15,0)</f>
        <v>0</v>
      </c>
      <c r="I427" s="7">
        <f>Tabela1[[#This Row],[Przychód]]-Tabela1[[#This Row],[Koszt Serwisu]]</f>
        <v>60</v>
      </c>
      <c r="J427" s="7">
        <f>J426+Tabela1[[#This Row],[Przychód]]</f>
        <v>42300</v>
      </c>
      <c r="K427" s="7">
        <f>K426+Tabela1[[#This Row],[Koszt Serwisu]]</f>
        <v>17150</v>
      </c>
      <c r="L427" s="7">
        <f>Tabela1[[#This Row],[Łączny przychód]]-Tabela1[[#This Row],[Łączny Koszt]]</f>
        <v>25150</v>
      </c>
      <c r="M427" s="7">
        <f>IF(AND(WEEKDAY(Tabela1[[#This Row],[Dzień]])&lt;=6,WEEKDAY(Tabela1[[#This Row],[Dzień]])&gt;=2),ROUNDDOWN(Tabela1[[#This Row],[Popyt]]*Tabela1[[#This Row],[Liczba Rowerów]],0)*E$734,0)</f>
        <v>132</v>
      </c>
      <c r="N427" s="7">
        <f>Tabela1[[#This Row],[Testowany przychód]]-Tabela1[[#This Row],[Koszt Serwisu]]</f>
        <v>132</v>
      </c>
      <c r="O427" s="4">
        <f>IF(P426 &lt;&gt; 0, O426 + 3, O426)</f>
        <v>37</v>
      </c>
      <c r="P427" s="4">
        <f>IF(AND(C427 &lt;&gt; C428,L426&gt;=2400),2400,0)</f>
        <v>0</v>
      </c>
      <c r="Q427" s="7">
        <f>IF(AND(WEEKDAY(Tabela1[[#This Row],[Dzień]])&lt;=6,WEEKDAY(Tabela1[[#This Row],[Dzień]])&gt;=2),ROUNDDOWN(Tabela1[[#This Row],[Popyt]]*Tabela1[[#This Row],[Nowa liczba rowerów]],0)*30,0)</f>
        <v>210</v>
      </c>
      <c r="R427" s="7">
        <f>IF(WEEKDAY(Tabela1[[#This Row],[Dzień]])=1,Tabela1[[#This Row],[Nowa liczba rowerów]]*15,0) + Tabela1[[#This Row],[Koszt kupionych rowerów]]</f>
        <v>0</v>
      </c>
      <c r="S427"/>
    </row>
    <row r="428" spans="1:19" x14ac:dyDescent="0.25">
      <c r="A428" s="1">
        <v>45353</v>
      </c>
      <c r="B428" s="1" t="s">
        <v>2</v>
      </c>
      <c r="C428" s="4" t="str">
        <f>VLOOKUP(MONTH(Tabela1[[#This Row],[Dzień]]),Tabela3[],2,TRUE)</f>
        <v>Marzec</v>
      </c>
      <c r="D428" s="4">
        <f>YEAR(Tabela1[[#This Row],[Dzień]])</f>
        <v>2024</v>
      </c>
      <c r="E428" s="2">
        <f>VLOOKUP(Tabela1[[#This Row],[Pora roku]],TabelaPopyt[],2,FALSE)</f>
        <v>0.2</v>
      </c>
      <c r="F428" s="3">
        <v>10</v>
      </c>
      <c r="G428" s="7">
        <f>IF(AND(WEEKDAY(Tabela1[[#This Row],[Dzień]])&lt;=6,WEEKDAY(Tabela1[[#This Row],[Dzień]])&gt;=2),ROUNDDOWN(Tabela1[[#This Row],[Popyt]]*Tabela1[[#This Row],[Liczba Rowerów]],0)*30,0)</f>
        <v>0</v>
      </c>
      <c r="H428" s="7">
        <f>IF(WEEKDAY(Tabela1[[#This Row],[Dzień]])=1,Tabela1[[#This Row],[Liczba Rowerów]]*15,0)</f>
        <v>0</v>
      </c>
      <c r="I428" s="7">
        <f>Tabela1[[#This Row],[Przychód]]-Tabela1[[#This Row],[Koszt Serwisu]]</f>
        <v>0</v>
      </c>
      <c r="J428" s="7">
        <f>J427+Tabela1[[#This Row],[Przychód]]</f>
        <v>42300</v>
      </c>
      <c r="K428" s="7">
        <f>K427+Tabela1[[#This Row],[Koszt Serwisu]]</f>
        <v>17150</v>
      </c>
      <c r="L428" s="7">
        <f>Tabela1[[#This Row],[Łączny przychód]]-Tabela1[[#This Row],[Łączny Koszt]]</f>
        <v>25150</v>
      </c>
      <c r="M428" s="7">
        <f>IF(AND(WEEKDAY(Tabela1[[#This Row],[Dzień]])&lt;=6,WEEKDAY(Tabela1[[#This Row],[Dzień]])&gt;=2),ROUNDDOWN(Tabela1[[#This Row],[Popyt]]*Tabela1[[#This Row],[Liczba Rowerów]],0)*E$734,0)</f>
        <v>0</v>
      </c>
      <c r="N428" s="7">
        <f>Tabela1[[#This Row],[Testowany przychód]]-Tabela1[[#This Row],[Koszt Serwisu]]</f>
        <v>0</v>
      </c>
      <c r="O428" s="4">
        <f>IF(P427 &lt;&gt; 0, O427 + 3, O427)</f>
        <v>37</v>
      </c>
      <c r="P428" s="4">
        <f>IF(AND(C428 &lt;&gt; C429,L427&gt;=2400),2400,0)</f>
        <v>0</v>
      </c>
      <c r="Q428" s="7">
        <f>IF(AND(WEEKDAY(Tabela1[[#This Row],[Dzień]])&lt;=6,WEEKDAY(Tabela1[[#This Row],[Dzień]])&gt;=2),ROUNDDOWN(Tabela1[[#This Row],[Popyt]]*Tabela1[[#This Row],[Nowa liczba rowerów]],0)*30,0)</f>
        <v>0</v>
      </c>
      <c r="R428" s="7">
        <f>IF(WEEKDAY(Tabela1[[#This Row],[Dzień]])=1,Tabela1[[#This Row],[Nowa liczba rowerów]]*15,0) + Tabela1[[#This Row],[Koszt kupionych rowerów]]</f>
        <v>0</v>
      </c>
      <c r="S428"/>
    </row>
    <row r="429" spans="1:19" x14ac:dyDescent="0.25">
      <c r="A429" s="1">
        <v>45354</v>
      </c>
      <c r="B429" s="1" t="s">
        <v>2</v>
      </c>
      <c r="C429" s="4" t="str">
        <f>VLOOKUP(MONTH(Tabela1[[#This Row],[Dzień]]),Tabela3[],2,TRUE)</f>
        <v>Marzec</v>
      </c>
      <c r="D429" s="4">
        <f>YEAR(Tabela1[[#This Row],[Dzień]])</f>
        <v>2024</v>
      </c>
      <c r="E429" s="2">
        <f>VLOOKUP(Tabela1[[#This Row],[Pora roku]],TabelaPopyt[],2,FALSE)</f>
        <v>0.2</v>
      </c>
      <c r="F429" s="3">
        <v>10</v>
      </c>
      <c r="G429" s="7">
        <f>IF(AND(WEEKDAY(Tabela1[[#This Row],[Dzień]])&lt;=6,WEEKDAY(Tabela1[[#This Row],[Dzień]])&gt;=2),ROUNDDOWN(Tabela1[[#This Row],[Popyt]]*Tabela1[[#This Row],[Liczba Rowerów]],0)*30,0)</f>
        <v>0</v>
      </c>
      <c r="H429" s="7">
        <f>IF(WEEKDAY(Tabela1[[#This Row],[Dzień]])=1,Tabela1[[#This Row],[Liczba Rowerów]]*15,0)</f>
        <v>150</v>
      </c>
      <c r="I429" s="7">
        <f>Tabela1[[#This Row],[Przychód]]-Tabela1[[#This Row],[Koszt Serwisu]]</f>
        <v>-150</v>
      </c>
      <c r="J429" s="7">
        <f>J428+Tabela1[[#This Row],[Przychód]]</f>
        <v>42300</v>
      </c>
      <c r="K429" s="7">
        <f>K428+Tabela1[[#This Row],[Koszt Serwisu]]</f>
        <v>17300</v>
      </c>
      <c r="L429" s="7">
        <f>Tabela1[[#This Row],[Łączny przychód]]-Tabela1[[#This Row],[Łączny Koszt]]</f>
        <v>25000</v>
      </c>
      <c r="M429" s="7">
        <f>IF(AND(WEEKDAY(Tabela1[[#This Row],[Dzień]])&lt;=6,WEEKDAY(Tabela1[[#This Row],[Dzień]])&gt;=2),ROUNDDOWN(Tabela1[[#This Row],[Popyt]]*Tabela1[[#This Row],[Liczba Rowerów]],0)*E$734,0)</f>
        <v>0</v>
      </c>
      <c r="N429" s="7">
        <f>Tabela1[[#This Row],[Testowany przychód]]-Tabela1[[#This Row],[Koszt Serwisu]]</f>
        <v>-150</v>
      </c>
      <c r="O429" s="4">
        <f>IF(P428 &lt;&gt; 0, O428 + 3, O428)</f>
        <v>37</v>
      </c>
      <c r="P429" s="4">
        <f>IF(AND(C429 &lt;&gt; C430,L428&gt;=2400),2400,0)</f>
        <v>0</v>
      </c>
      <c r="Q429" s="7">
        <f>IF(AND(WEEKDAY(Tabela1[[#This Row],[Dzień]])&lt;=6,WEEKDAY(Tabela1[[#This Row],[Dzień]])&gt;=2),ROUNDDOWN(Tabela1[[#This Row],[Popyt]]*Tabela1[[#This Row],[Nowa liczba rowerów]],0)*30,0)</f>
        <v>0</v>
      </c>
      <c r="R429" s="7">
        <f>IF(WEEKDAY(Tabela1[[#This Row],[Dzień]])=1,Tabela1[[#This Row],[Nowa liczba rowerów]]*15,0) + Tabela1[[#This Row],[Koszt kupionych rowerów]]</f>
        <v>555</v>
      </c>
      <c r="S429"/>
    </row>
    <row r="430" spans="1:19" x14ac:dyDescent="0.25">
      <c r="A430" s="1">
        <v>45355</v>
      </c>
      <c r="B430" s="1" t="s">
        <v>2</v>
      </c>
      <c r="C430" s="4" t="str">
        <f>VLOOKUP(MONTH(Tabela1[[#This Row],[Dzień]]),Tabela3[],2,TRUE)</f>
        <v>Marzec</v>
      </c>
      <c r="D430" s="4">
        <f>YEAR(Tabela1[[#This Row],[Dzień]])</f>
        <v>2024</v>
      </c>
      <c r="E430" s="2">
        <f>VLOOKUP(Tabela1[[#This Row],[Pora roku]],TabelaPopyt[],2,FALSE)</f>
        <v>0.2</v>
      </c>
      <c r="F430" s="3">
        <v>10</v>
      </c>
      <c r="G430" s="7">
        <f>IF(AND(WEEKDAY(Tabela1[[#This Row],[Dzień]])&lt;=6,WEEKDAY(Tabela1[[#This Row],[Dzień]])&gt;=2),ROUNDDOWN(Tabela1[[#This Row],[Popyt]]*Tabela1[[#This Row],[Liczba Rowerów]],0)*30,0)</f>
        <v>60</v>
      </c>
      <c r="H430" s="7">
        <f>IF(WEEKDAY(Tabela1[[#This Row],[Dzień]])=1,Tabela1[[#This Row],[Liczba Rowerów]]*15,0)</f>
        <v>0</v>
      </c>
      <c r="I430" s="7">
        <f>Tabela1[[#This Row],[Przychód]]-Tabela1[[#This Row],[Koszt Serwisu]]</f>
        <v>60</v>
      </c>
      <c r="J430" s="7">
        <f>J429+Tabela1[[#This Row],[Przychód]]</f>
        <v>42360</v>
      </c>
      <c r="K430" s="7">
        <f>K429+Tabela1[[#This Row],[Koszt Serwisu]]</f>
        <v>17300</v>
      </c>
      <c r="L430" s="7">
        <f>Tabela1[[#This Row],[Łączny przychód]]-Tabela1[[#This Row],[Łączny Koszt]]</f>
        <v>25060</v>
      </c>
      <c r="M430" s="7">
        <f>IF(AND(WEEKDAY(Tabela1[[#This Row],[Dzień]])&lt;=6,WEEKDAY(Tabela1[[#This Row],[Dzień]])&gt;=2),ROUNDDOWN(Tabela1[[#This Row],[Popyt]]*Tabela1[[#This Row],[Liczba Rowerów]],0)*E$734,0)</f>
        <v>132</v>
      </c>
      <c r="N430" s="7">
        <f>Tabela1[[#This Row],[Testowany przychód]]-Tabela1[[#This Row],[Koszt Serwisu]]</f>
        <v>132</v>
      </c>
      <c r="O430" s="4">
        <f>IF(P429 &lt;&gt; 0, O429 + 3, O429)</f>
        <v>37</v>
      </c>
      <c r="P430" s="4">
        <f>IF(AND(C430 &lt;&gt; C431,L429&gt;=2400),2400,0)</f>
        <v>0</v>
      </c>
      <c r="Q430" s="7">
        <f>IF(AND(WEEKDAY(Tabela1[[#This Row],[Dzień]])&lt;=6,WEEKDAY(Tabela1[[#This Row],[Dzień]])&gt;=2),ROUNDDOWN(Tabela1[[#This Row],[Popyt]]*Tabela1[[#This Row],[Nowa liczba rowerów]],0)*30,0)</f>
        <v>210</v>
      </c>
      <c r="R430" s="7">
        <f>IF(WEEKDAY(Tabela1[[#This Row],[Dzień]])=1,Tabela1[[#This Row],[Nowa liczba rowerów]]*15,0) + Tabela1[[#This Row],[Koszt kupionych rowerów]]</f>
        <v>0</v>
      </c>
      <c r="S430"/>
    </row>
    <row r="431" spans="1:19" x14ac:dyDescent="0.25">
      <c r="A431" s="1">
        <v>45356</v>
      </c>
      <c r="B431" s="1" t="s">
        <v>2</v>
      </c>
      <c r="C431" s="4" t="str">
        <f>VLOOKUP(MONTH(Tabela1[[#This Row],[Dzień]]),Tabela3[],2,TRUE)</f>
        <v>Marzec</v>
      </c>
      <c r="D431" s="4">
        <f>YEAR(Tabela1[[#This Row],[Dzień]])</f>
        <v>2024</v>
      </c>
      <c r="E431" s="2">
        <f>VLOOKUP(Tabela1[[#This Row],[Pora roku]],TabelaPopyt[],2,FALSE)</f>
        <v>0.2</v>
      </c>
      <c r="F431" s="3">
        <v>10</v>
      </c>
      <c r="G431" s="7">
        <f>IF(AND(WEEKDAY(Tabela1[[#This Row],[Dzień]])&lt;=6,WEEKDAY(Tabela1[[#This Row],[Dzień]])&gt;=2),ROUNDDOWN(Tabela1[[#This Row],[Popyt]]*Tabela1[[#This Row],[Liczba Rowerów]],0)*30,0)</f>
        <v>60</v>
      </c>
      <c r="H431" s="7">
        <f>IF(WEEKDAY(Tabela1[[#This Row],[Dzień]])=1,Tabela1[[#This Row],[Liczba Rowerów]]*15,0)</f>
        <v>0</v>
      </c>
      <c r="I431" s="7">
        <f>Tabela1[[#This Row],[Przychód]]-Tabela1[[#This Row],[Koszt Serwisu]]</f>
        <v>60</v>
      </c>
      <c r="J431" s="7">
        <f>J430+Tabela1[[#This Row],[Przychód]]</f>
        <v>42420</v>
      </c>
      <c r="K431" s="7">
        <f>K430+Tabela1[[#This Row],[Koszt Serwisu]]</f>
        <v>17300</v>
      </c>
      <c r="L431" s="7">
        <f>Tabela1[[#This Row],[Łączny przychód]]-Tabela1[[#This Row],[Łączny Koszt]]</f>
        <v>25120</v>
      </c>
      <c r="M431" s="7">
        <f>IF(AND(WEEKDAY(Tabela1[[#This Row],[Dzień]])&lt;=6,WEEKDAY(Tabela1[[#This Row],[Dzień]])&gt;=2),ROUNDDOWN(Tabela1[[#This Row],[Popyt]]*Tabela1[[#This Row],[Liczba Rowerów]],0)*E$734,0)</f>
        <v>132</v>
      </c>
      <c r="N431" s="7">
        <f>Tabela1[[#This Row],[Testowany przychód]]-Tabela1[[#This Row],[Koszt Serwisu]]</f>
        <v>132</v>
      </c>
      <c r="O431" s="4">
        <f>IF(P430 &lt;&gt; 0, O430 + 3, O430)</f>
        <v>37</v>
      </c>
      <c r="P431" s="4">
        <f>IF(AND(C431 &lt;&gt; C432,L430&gt;=2400),2400,0)</f>
        <v>0</v>
      </c>
      <c r="Q431" s="7">
        <f>IF(AND(WEEKDAY(Tabela1[[#This Row],[Dzień]])&lt;=6,WEEKDAY(Tabela1[[#This Row],[Dzień]])&gt;=2),ROUNDDOWN(Tabela1[[#This Row],[Popyt]]*Tabela1[[#This Row],[Nowa liczba rowerów]],0)*30,0)</f>
        <v>210</v>
      </c>
      <c r="R431" s="7">
        <f>IF(WEEKDAY(Tabela1[[#This Row],[Dzień]])=1,Tabela1[[#This Row],[Nowa liczba rowerów]]*15,0) + Tabela1[[#This Row],[Koszt kupionych rowerów]]</f>
        <v>0</v>
      </c>
      <c r="S431"/>
    </row>
    <row r="432" spans="1:19" x14ac:dyDescent="0.25">
      <c r="A432" s="1">
        <v>45357</v>
      </c>
      <c r="B432" s="1" t="s">
        <v>2</v>
      </c>
      <c r="C432" s="4" t="str">
        <f>VLOOKUP(MONTH(Tabela1[[#This Row],[Dzień]]),Tabela3[],2,TRUE)</f>
        <v>Marzec</v>
      </c>
      <c r="D432" s="4">
        <f>YEAR(Tabela1[[#This Row],[Dzień]])</f>
        <v>2024</v>
      </c>
      <c r="E432" s="2">
        <f>VLOOKUP(Tabela1[[#This Row],[Pora roku]],TabelaPopyt[],2,FALSE)</f>
        <v>0.2</v>
      </c>
      <c r="F432" s="3">
        <v>10</v>
      </c>
      <c r="G432" s="7">
        <f>IF(AND(WEEKDAY(Tabela1[[#This Row],[Dzień]])&lt;=6,WEEKDAY(Tabela1[[#This Row],[Dzień]])&gt;=2),ROUNDDOWN(Tabela1[[#This Row],[Popyt]]*Tabela1[[#This Row],[Liczba Rowerów]],0)*30,0)</f>
        <v>60</v>
      </c>
      <c r="H432" s="7">
        <f>IF(WEEKDAY(Tabela1[[#This Row],[Dzień]])=1,Tabela1[[#This Row],[Liczba Rowerów]]*15,0)</f>
        <v>0</v>
      </c>
      <c r="I432" s="7">
        <f>Tabela1[[#This Row],[Przychód]]-Tabela1[[#This Row],[Koszt Serwisu]]</f>
        <v>60</v>
      </c>
      <c r="J432" s="7">
        <f>J431+Tabela1[[#This Row],[Przychód]]</f>
        <v>42480</v>
      </c>
      <c r="K432" s="7">
        <f>K431+Tabela1[[#This Row],[Koszt Serwisu]]</f>
        <v>17300</v>
      </c>
      <c r="L432" s="7">
        <f>Tabela1[[#This Row],[Łączny przychód]]-Tabela1[[#This Row],[Łączny Koszt]]</f>
        <v>25180</v>
      </c>
      <c r="M432" s="7">
        <f>IF(AND(WEEKDAY(Tabela1[[#This Row],[Dzień]])&lt;=6,WEEKDAY(Tabela1[[#This Row],[Dzień]])&gt;=2),ROUNDDOWN(Tabela1[[#This Row],[Popyt]]*Tabela1[[#This Row],[Liczba Rowerów]],0)*E$734,0)</f>
        <v>132</v>
      </c>
      <c r="N432" s="7">
        <f>Tabela1[[#This Row],[Testowany przychód]]-Tabela1[[#This Row],[Koszt Serwisu]]</f>
        <v>132</v>
      </c>
      <c r="O432" s="4">
        <f>IF(P431 &lt;&gt; 0, O431 + 3, O431)</f>
        <v>37</v>
      </c>
      <c r="P432" s="4">
        <f>IF(AND(C432 &lt;&gt; C433,L431&gt;=2400),2400,0)</f>
        <v>0</v>
      </c>
      <c r="Q432" s="7">
        <f>IF(AND(WEEKDAY(Tabela1[[#This Row],[Dzień]])&lt;=6,WEEKDAY(Tabela1[[#This Row],[Dzień]])&gt;=2),ROUNDDOWN(Tabela1[[#This Row],[Popyt]]*Tabela1[[#This Row],[Nowa liczba rowerów]],0)*30,0)</f>
        <v>210</v>
      </c>
      <c r="R432" s="7">
        <f>IF(WEEKDAY(Tabela1[[#This Row],[Dzień]])=1,Tabela1[[#This Row],[Nowa liczba rowerów]]*15,0) + Tabela1[[#This Row],[Koszt kupionych rowerów]]</f>
        <v>0</v>
      </c>
      <c r="S432"/>
    </row>
    <row r="433" spans="1:19" x14ac:dyDescent="0.25">
      <c r="A433" s="1">
        <v>45358</v>
      </c>
      <c r="B433" s="1" t="s">
        <v>2</v>
      </c>
      <c r="C433" s="4" t="str">
        <f>VLOOKUP(MONTH(Tabela1[[#This Row],[Dzień]]),Tabela3[],2,TRUE)</f>
        <v>Marzec</v>
      </c>
      <c r="D433" s="4">
        <f>YEAR(Tabela1[[#This Row],[Dzień]])</f>
        <v>2024</v>
      </c>
      <c r="E433" s="2">
        <f>VLOOKUP(Tabela1[[#This Row],[Pora roku]],TabelaPopyt[],2,FALSE)</f>
        <v>0.2</v>
      </c>
      <c r="F433" s="3">
        <v>10</v>
      </c>
      <c r="G433" s="7">
        <f>IF(AND(WEEKDAY(Tabela1[[#This Row],[Dzień]])&lt;=6,WEEKDAY(Tabela1[[#This Row],[Dzień]])&gt;=2),ROUNDDOWN(Tabela1[[#This Row],[Popyt]]*Tabela1[[#This Row],[Liczba Rowerów]],0)*30,0)</f>
        <v>60</v>
      </c>
      <c r="H433" s="7">
        <f>IF(WEEKDAY(Tabela1[[#This Row],[Dzień]])=1,Tabela1[[#This Row],[Liczba Rowerów]]*15,0)</f>
        <v>0</v>
      </c>
      <c r="I433" s="7">
        <f>Tabela1[[#This Row],[Przychód]]-Tabela1[[#This Row],[Koszt Serwisu]]</f>
        <v>60</v>
      </c>
      <c r="J433" s="7">
        <f>J432+Tabela1[[#This Row],[Przychód]]</f>
        <v>42540</v>
      </c>
      <c r="K433" s="7">
        <f>K432+Tabela1[[#This Row],[Koszt Serwisu]]</f>
        <v>17300</v>
      </c>
      <c r="L433" s="7">
        <f>Tabela1[[#This Row],[Łączny przychód]]-Tabela1[[#This Row],[Łączny Koszt]]</f>
        <v>25240</v>
      </c>
      <c r="M433" s="7">
        <f>IF(AND(WEEKDAY(Tabela1[[#This Row],[Dzień]])&lt;=6,WEEKDAY(Tabela1[[#This Row],[Dzień]])&gt;=2),ROUNDDOWN(Tabela1[[#This Row],[Popyt]]*Tabela1[[#This Row],[Liczba Rowerów]],0)*E$734,0)</f>
        <v>132</v>
      </c>
      <c r="N433" s="7">
        <f>Tabela1[[#This Row],[Testowany przychód]]-Tabela1[[#This Row],[Koszt Serwisu]]</f>
        <v>132</v>
      </c>
      <c r="O433" s="4">
        <f>IF(P432 &lt;&gt; 0, O432 + 3, O432)</f>
        <v>37</v>
      </c>
      <c r="P433" s="4">
        <f>IF(AND(C433 &lt;&gt; C434,L432&gt;=2400),2400,0)</f>
        <v>0</v>
      </c>
      <c r="Q433" s="7">
        <f>IF(AND(WEEKDAY(Tabela1[[#This Row],[Dzień]])&lt;=6,WEEKDAY(Tabela1[[#This Row],[Dzień]])&gt;=2),ROUNDDOWN(Tabela1[[#This Row],[Popyt]]*Tabela1[[#This Row],[Nowa liczba rowerów]],0)*30,0)</f>
        <v>210</v>
      </c>
      <c r="R433" s="7">
        <f>IF(WEEKDAY(Tabela1[[#This Row],[Dzień]])=1,Tabela1[[#This Row],[Nowa liczba rowerów]]*15,0) + Tabela1[[#This Row],[Koszt kupionych rowerów]]</f>
        <v>0</v>
      </c>
      <c r="S433"/>
    </row>
    <row r="434" spans="1:19" x14ac:dyDescent="0.25">
      <c r="A434" s="1">
        <v>45359</v>
      </c>
      <c r="B434" s="1" t="s">
        <v>2</v>
      </c>
      <c r="C434" s="4" t="str">
        <f>VLOOKUP(MONTH(Tabela1[[#This Row],[Dzień]]),Tabela3[],2,TRUE)</f>
        <v>Marzec</v>
      </c>
      <c r="D434" s="4">
        <f>YEAR(Tabela1[[#This Row],[Dzień]])</f>
        <v>2024</v>
      </c>
      <c r="E434" s="2">
        <f>VLOOKUP(Tabela1[[#This Row],[Pora roku]],TabelaPopyt[],2,FALSE)</f>
        <v>0.2</v>
      </c>
      <c r="F434" s="3">
        <v>10</v>
      </c>
      <c r="G434" s="7">
        <f>IF(AND(WEEKDAY(Tabela1[[#This Row],[Dzień]])&lt;=6,WEEKDAY(Tabela1[[#This Row],[Dzień]])&gt;=2),ROUNDDOWN(Tabela1[[#This Row],[Popyt]]*Tabela1[[#This Row],[Liczba Rowerów]],0)*30,0)</f>
        <v>60</v>
      </c>
      <c r="H434" s="7">
        <f>IF(WEEKDAY(Tabela1[[#This Row],[Dzień]])=1,Tabela1[[#This Row],[Liczba Rowerów]]*15,0)</f>
        <v>0</v>
      </c>
      <c r="I434" s="7">
        <f>Tabela1[[#This Row],[Przychód]]-Tabela1[[#This Row],[Koszt Serwisu]]</f>
        <v>60</v>
      </c>
      <c r="J434" s="7">
        <f>J433+Tabela1[[#This Row],[Przychód]]</f>
        <v>42600</v>
      </c>
      <c r="K434" s="7">
        <f>K433+Tabela1[[#This Row],[Koszt Serwisu]]</f>
        <v>17300</v>
      </c>
      <c r="L434" s="7">
        <f>Tabela1[[#This Row],[Łączny przychód]]-Tabela1[[#This Row],[Łączny Koszt]]</f>
        <v>25300</v>
      </c>
      <c r="M434" s="7">
        <f>IF(AND(WEEKDAY(Tabela1[[#This Row],[Dzień]])&lt;=6,WEEKDAY(Tabela1[[#This Row],[Dzień]])&gt;=2),ROUNDDOWN(Tabela1[[#This Row],[Popyt]]*Tabela1[[#This Row],[Liczba Rowerów]],0)*E$734,0)</f>
        <v>132</v>
      </c>
      <c r="N434" s="7">
        <f>Tabela1[[#This Row],[Testowany przychód]]-Tabela1[[#This Row],[Koszt Serwisu]]</f>
        <v>132</v>
      </c>
      <c r="O434" s="4">
        <f>IF(P433 &lt;&gt; 0, O433 + 3, O433)</f>
        <v>37</v>
      </c>
      <c r="P434" s="4">
        <f>IF(AND(C434 &lt;&gt; C435,L433&gt;=2400),2400,0)</f>
        <v>0</v>
      </c>
      <c r="Q434" s="7">
        <f>IF(AND(WEEKDAY(Tabela1[[#This Row],[Dzień]])&lt;=6,WEEKDAY(Tabela1[[#This Row],[Dzień]])&gt;=2),ROUNDDOWN(Tabela1[[#This Row],[Popyt]]*Tabela1[[#This Row],[Nowa liczba rowerów]],0)*30,0)</f>
        <v>210</v>
      </c>
      <c r="R434" s="7">
        <f>IF(WEEKDAY(Tabela1[[#This Row],[Dzień]])=1,Tabela1[[#This Row],[Nowa liczba rowerów]]*15,0) + Tabela1[[#This Row],[Koszt kupionych rowerów]]</f>
        <v>0</v>
      </c>
      <c r="S434"/>
    </row>
    <row r="435" spans="1:19" x14ac:dyDescent="0.25">
      <c r="A435" s="1">
        <v>45360</v>
      </c>
      <c r="B435" s="1" t="s">
        <v>2</v>
      </c>
      <c r="C435" s="4" t="str">
        <f>VLOOKUP(MONTH(Tabela1[[#This Row],[Dzień]]),Tabela3[],2,TRUE)</f>
        <v>Marzec</v>
      </c>
      <c r="D435" s="4">
        <f>YEAR(Tabela1[[#This Row],[Dzień]])</f>
        <v>2024</v>
      </c>
      <c r="E435" s="2">
        <f>VLOOKUP(Tabela1[[#This Row],[Pora roku]],TabelaPopyt[],2,FALSE)</f>
        <v>0.2</v>
      </c>
      <c r="F435" s="3">
        <v>10</v>
      </c>
      <c r="G435" s="7">
        <f>IF(AND(WEEKDAY(Tabela1[[#This Row],[Dzień]])&lt;=6,WEEKDAY(Tabela1[[#This Row],[Dzień]])&gt;=2),ROUNDDOWN(Tabela1[[#This Row],[Popyt]]*Tabela1[[#This Row],[Liczba Rowerów]],0)*30,0)</f>
        <v>0</v>
      </c>
      <c r="H435" s="7">
        <f>IF(WEEKDAY(Tabela1[[#This Row],[Dzień]])=1,Tabela1[[#This Row],[Liczba Rowerów]]*15,0)</f>
        <v>0</v>
      </c>
      <c r="I435" s="7">
        <f>Tabela1[[#This Row],[Przychód]]-Tabela1[[#This Row],[Koszt Serwisu]]</f>
        <v>0</v>
      </c>
      <c r="J435" s="7">
        <f>J434+Tabela1[[#This Row],[Przychód]]</f>
        <v>42600</v>
      </c>
      <c r="K435" s="7">
        <f>K434+Tabela1[[#This Row],[Koszt Serwisu]]</f>
        <v>17300</v>
      </c>
      <c r="L435" s="7">
        <f>Tabela1[[#This Row],[Łączny przychód]]-Tabela1[[#This Row],[Łączny Koszt]]</f>
        <v>25300</v>
      </c>
      <c r="M435" s="7">
        <f>IF(AND(WEEKDAY(Tabela1[[#This Row],[Dzień]])&lt;=6,WEEKDAY(Tabela1[[#This Row],[Dzień]])&gt;=2),ROUNDDOWN(Tabela1[[#This Row],[Popyt]]*Tabela1[[#This Row],[Liczba Rowerów]],0)*E$734,0)</f>
        <v>0</v>
      </c>
      <c r="N435" s="7">
        <f>Tabela1[[#This Row],[Testowany przychód]]-Tabela1[[#This Row],[Koszt Serwisu]]</f>
        <v>0</v>
      </c>
      <c r="O435" s="4">
        <f>IF(P434 &lt;&gt; 0, O434 + 3, O434)</f>
        <v>37</v>
      </c>
      <c r="P435" s="4">
        <f>IF(AND(C435 &lt;&gt; C436,L434&gt;=2400),2400,0)</f>
        <v>0</v>
      </c>
      <c r="Q435" s="7">
        <f>IF(AND(WEEKDAY(Tabela1[[#This Row],[Dzień]])&lt;=6,WEEKDAY(Tabela1[[#This Row],[Dzień]])&gt;=2),ROUNDDOWN(Tabela1[[#This Row],[Popyt]]*Tabela1[[#This Row],[Nowa liczba rowerów]],0)*30,0)</f>
        <v>0</v>
      </c>
      <c r="R435" s="7">
        <f>IF(WEEKDAY(Tabela1[[#This Row],[Dzień]])=1,Tabela1[[#This Row],[Nowa liczba rowerów]]*15,0) + Tabela1[[#This Row],[Koszt kupionych rowerów]]</f>
        <v>0</v>
      </c>
      <c r="S435"/>
    </row>
    <row r="436" spans="1:19" x14ac:dyDescent="0.25">
      <c r="A436" s="1">
        <v>45361</v>
      </c>
      <c r="B436" s="1" t="s">
        <v>2</v>
      </c>
      <c r="C436" s="4" t="str">
        <f>VLOOKUP(MONTH(Tabela1[[#This Row],[Dzień]]),Tabela3[],2,TRUE)</f>
        <v>Marzec</v>
      </c>
      <c r="D436" s="4">
        <f>YEAR(Tabela1[[#This Row],[Dzień]])</f>
        <v>2024</v>
      </c>
      <c r="E436" s="2">
        <f>VLOOKUP(Tabela1[[#This Row],[Pora roku]],TabelaPopyt[],2,FALSE)</f>
        <v>0.2</v>
      </c>
      <c r="F436" s="3">
        <v>10</v>
      </c>
      <c r="G436" s="7">
        <f>IF(AND(WEEKDAY(Tabela1[[#This Row],[Dzień]])&lt;=6,WEEKDAY(Tabela1[[#This Row],[Dzień]])&gt;=2),ROUNDDOWN(Tabela1[[#This Row],[Popyt]]*Tabela1[[#This Row],[Liczba Rowerów]],0)*30,0)</f>
        <v>0</v>
      </c>
      <c r="H436" s="7">
        <f>IF(WEEKDAY(Tabela1[[#This Row],[Dzień]])=1,Tabela1[[#This Row],[Liczba Rowerów]]*15,0)</f>
        <v>150</v>
      </c>
      <c r="I436" s="7">
        <f>Tabela1[[#This Row],[Przychód]]-Tabela1[[#This Row],[Koszt Serwisu]]</f>
        <v>-150</v>
      </c>
      <c r="J436" s="7">
        <f>J435+Tabela1[[#This Row],[Przychód]]</f>
        <v>42600</v>
      </c>
      <c r="K436" s="7">
        <f>K435+Tabela1[[#This Row],[Koszt Serwisu]]</f>
        <v>17450</v>
      </c>
      <c r="L436" s="7">
        <f>Tabela1[[#This Row],[Łączny przychód]]-Tabela1[[#This Row],[Łączny Koszt]]</f>
        <v>25150</v>
      </c>
      <c r="M436" s="7">
        <f>IF(AND(WEEKDAY(Tabela1[[#This Row],[Dzień]])&lt;=6,WEEKDAY(Tabela1[[#This Row],[Dzień]])&gt;=2),ROUNDDOWN(Tabela1[[#This Row],[Popyt]]*Tabela1[[#This Row],[Liczba Rowerów]],0)*E$734,0)</f>
        <v>0</v>
      </c>
      <c r="N436" s="7">
        <f>Tabela1[[#This Row],[Testowany przychód]]-Tabela1[[#This Row],[Koszt Serwisu]]</f>
        <v>-150</v>
      </c>
      <c r="O436" s="4">
        <f>IF(P435 &lt;&gt; 0, O435 + 3, O435)</f>
        <v>37</v>
      </c>
      <c r="P436" s="4">
        <f>IF(AND(C436 &lt;&gt; C437,L435&gt;=2400),2400,0)</f>
        <v>0</v>
      </c>
      <c r="Q436" s="7">
        <f>IF(AND(WEEKDAY(Tabela1[[#This Row],[Dzień]])&lt;=6,WEEKDAY(Tabela1[[#This Row],[Dzień]])&gt;=2),ROUNDDOWN(Tabela1[[#This Row],[Popyt]]*Tabela1[[#This Row],[Nowa liczba rowerów]],0)*30,0)</f>
        <v>0</v>
      </c>
      <c r="R436" s="7">
        <f>IF(WEEKDAY(Tabela1[[#This Row],[Dzień]])=1,Tabela1[[#This Row],[Nowa liczba rowerów]]*15,0) + Tabela1[[#This Row],[Koszt kupionych rowerów]]</f>
        <v>555</v>
      </c>
      <c r="S436"/>
    </row>
    <row r="437" spans="1:19" x14ac:dyDescent="0.25">
      <c r="A437" s="1">
        <v>45362</v>
      </c>
      <c r="B437" s="1" t="s">
        <v>2</v>
      </c>
      <c r="C437" s="4" t="str">
        <f>VLOOKUP(MONTH(Tabela1[[#This Row],[Dzień]]),Tabela3[],2,TRUE)</f>
        <v>Marzec</v>
      </c>
      <c r="D437" s="4">
        <f>YEAR(Tabela1[[#This Row],[Dzień]])</f>
        <v>2024</v>
      </c>
      <c r="E437" s="2">
        <f>VLOOKUP(Tabela1[[#This Row],[Pora roku]],TabelaPopyt[],2,FALSE)</f>
        <v>0.2</v>
      </c>
      <c r="F437" s="3">
        <v>10</v>
      </c>
      <c r="G437" s="7">
        <f>IF(AND(WEEKDAY(Tabela1[[#This Row],[Dzień]])&lt;=6,WEEKDAY(Tabela1[[#This Row],[Dzień]])&gt;=2),ROUNDDOWN(Tabela1[[#This Row],[Popyt]]*Tabela1[[#This Row],[Liczba Rowerów]],0)*30,0)</f>
        <v>60</v>
      </c>
      <c r="H437" s="7">
        <f>IF(WEEKDAY(Tabela1[[#This Row],[Dzień]])=1,Tabela1[[#This Row],[Liczba Rowerów]]*15,0)</f>
        <v>0</v>
      </c>
      <c r="I437" s="7">
        <f>Tabela1[[#This Row],[Przychód]]-Tabela1[[#This Row],[Koszt Serwisu]]</f>
        <v>60</v>
      </c>
      <c r="J437" s="7">
        <f>J436+Tabela1[[#This Row],[Przychód]]</f>
        <v>42660</v>
      </c>
      <c r="K437" s="7">
        <f>K436+Tabela1[[#This Row],[Koszt Serwisu]]</f>
        <v>17450</v>
      </c>
      <c r="L437" s="7">
        <f>Tabela1[[#This Row],[Łączny przychód]]-Tabela1[[#This Row],[Łączny Koszt]]</f>
        <v>25210</v>
      </c>
      <c r="M437" s="7">
        <f>IF(AND(WEEKDAY(Tabela1[[#This Row],[Dzień]])&lt;=6,WEEKDAY(Tabela1[[#This Row],[Dzień]])&gt;=2),ROUNDDOWN(Tabela1[[#This Row],[Popyt]]*Tabela1[[#This Row],[Liczba Rowerów]],0)*E$734,0)</f>
        <v>132</v>
      </c>
      <c r="N437" s="7">
        <f>Tabela1[[#This Row],[Testowany przychód]]-Tabela1[[#This Row],[Koszt Serwisu]]</f>
        <v>132</v>
      </c>
      <c r="O437" s="4">
        <f>IF(P436 &lt;&gt; 0, O436 + 3, O436)</f>
        <v>37</v>
      </c>
      <c r="P437" s="4">
        <f>IF(AND(C437 &lt;&gt; C438,L436&gt;=2400),2400,0)</f>
        <v>0</v>
      </c>
      <c r="Q437" s="7">
        <f>IF(AND(WEEKDAY(Tabela1[[#This Row],[Dzień]])&lt;=6,WEEKDAY(Tabela1[[#This Row],[Dzień]])&gt;=2),ROUNDDOWN(Tabela1[[#This Row],[Popyt]]*Tabela1[[#This Row],[Nowa liczba rowerów]],0)*30,0)</f>
        <v>210</v>
      </c>
      <c r="R437" s="7">
        <f>IF(WEEKDAY(Tabela1[[#This Row],[Dzień]])=1,Tabela1[[#This Row],[Nowa liczba rowerów]]*15,0) + Tabela1[[#This Row],[Koszt kupionych rowerów]]</f>
        <v>0</v>
      </c>
      <c r="S437"/>
    </row>
    <row r="438" spans="1:19" x14ac:dyDescent="0.25">
      <c r="A438" s="1">
        <v>45363</v>
      </c>
      <c r="B438" s="1" t="s">
        <v>2</v>
      </c>
      <c r="C438" s="4" t="str">
        <f>VLOOKUP(MONTH(Tabela1[[#This Row],[Dzień]]),Tabela3[],2,TRUE)</f>
        <v>Marzec</v>
      </c>
      <c r="D438" s="4">
        <f>YEAR(Tabela1[[#This Row],[Dzień]])</f>
        <v>2024</v>
      </c>
      <c r="E438" s="2">
        <f>VLOOKUP(Tabela1[[#This Row],[Pora roku]],TabelaPopyt[],2,FALSE)</f>
        <v>0.2</v>
      </c>
      <c r="F438" s="3">
        <v>10</v>
      </c>
      <c r="G438" s="7">
        <f>IF(AND(WEEKDAY(Tabela1[[#This Row],[Dzień]])&lt;=6,WEEKDAY(Tabela1[[#This Row],[Dzień]])&gt;=2),ROUNDDOWN(Tabela1[[#This Row],[Popyt]]*Tabela1[[#This Row],[Liczba Rowerów]],0)*30,0)</f>
        <v>60</v>
      </c>
      <c r="H438" s="7">
        <f>IF(WEEKDAY(Tabela1[[#This Row],[Dzień]])=1,Tabela1[[#This Row],[Liczba Rowerów]]*15,0)</f>
        <v>0</v>
      </c>
      <c r="I438" s="7">
        <f>Tabela1[[#This Row],[Przychód]]-Tabela1[[#This Row],[Koszt Serwisu]]</f>
        <v>60</v>
      </c>
      <c r="J438" s="7">
        <f>J437+Tabela1[[#This Row],[Przychód]]</f>
        <v>42720</v>
      </c>
      <c r="K438" s="7">
        <f>K437+Tabela1[[#This Row],[Koszt Serwisu]]</f>
        <v>17450</v>
      </c>
      <c r="L438" s="7">
        <f>Tabela1[[#This Row],[Łączny przychód]]-Tabela1[[#This Row],[Łączny Koszt]]</f>
        <v>25270</v>
      </c>
      <c r="M438" s="7">
        <f>IF(AND(WEEKDAY(Tabela1[[#This Row],[Dzień]])&lt;=6,WEEKDAY(Tabela1[[#This Row],[Dzień]])&gt;=2),ROUNDDOWN(Tabela1[[#This Row],[Popyt]]*Tabela1[[#This Row],[Liczba Rowerów]],0)*E$734,0)</f>
        <v>132</v>
      </c>
      <c r="N438" s="7">
        <f>Tabela1[[#This Row],[Testowany przychód]]-Tabela1[[#This Row],[Koszt Serwisu]]</f>
        <v>132</v>
      </c>
      <c r="O438" s="4">
        <f>IF(P437 &lt;&gt; 0, O437 + 3, O437)</f>
        <v>37</v>
      </c>
      <c r="P438" s="4">
        <f>IF(AND(C438 &lt;&gt; C439,L437&gt;=2400),2400,0)</f>
        <v>0</v>
      </c>
      <c r="Q438" s="7">
        <f>IF(AND(WEEKDAY(Tabela1[[#This Row],[Dzień]])&lt;=6,WEEKDAY(Tabela1[[#This Row],[Dzień]])&gt;=2),ROUNDDOWN(Tabela1[[#This Row],[Popyt]]*Tabela1[[#This Row],[Nowa liczba rowerów]],0)*30,0)</f>
        <v>210</v>
      </c>
      <c r="R438" s="7">
        <f>IF(WEEKDAY(Tabela1[[#This Row],[Dzień]])=1,Tabela1[[#This Row],[Nowa liczba rowerów]]*15,0) + Tabela1[[#This Row],[Koszt kupionych rowerów]]</f>
        <v>0</v>
      </c>
      <c r="S438"/>
    </row>
    <row r="439" spans="1:19" x14ac:dyDescent="0.25">
      <c r="A439" s="1">
        <v>45364</v>
      </c>
      <c r="B439" s="1" t="s">
        <v>2</v>
      </c>
      <c r="C439" s="4" t="str">
        <f>VLOOKUP(MONTH(Tabela1[[#This Row],[Dzień]]),Tabela3[],2,TRUE)</f>
        <v>Marzec</v>
      </c>
      <c r="D439" s="4">
        <f>YEAR(Tabela1[[#This Row],[Dzień]])</f>
        <v>2024</v>
      </c>
      <c r="E439" s="2">
        <f>VLOOKUP(Tabela1[[#This Row],[Pora roku]],TabelaPopyt[],2,FALSE)</f>
        <v>0.2</v>
      </c>
      <c r="F439" s="3">
        <v>10</v>
      </c>
      <c r="G439" s="7">
        <f>IF(AND(WEEKDAY(Tabela1[[#This Row],[Dzień]])&lt;=6,WEEKDAY(Tabela1[[#This Row],[Dzień]])&gt;=2),ROUNDDOWN(Tabela1[[#This Row],[Popyt]]*Tabela1[[#This Row],[Liczba Rowerów]],0)*30,0)</f>
        <v>60</v>
      </c>
      <c r="H439" s="7">
        <f>IF(WEEKDAY(Tabela1[[#This Row],[Dzień]])=1,Tabela1[[#This Row],[Liczba Rowerów]]*15,0)</f>
        <v>0</v>
      </c>
      <c r="I439" s="7">
        <f>Tabela1[[#This Row],[Przychód]]-Tabela1[[#This Row],[Koszt Serwisu]]</f>
        <v>60</v>
      </c>
      <c r="J439" s="7">
        <f>J438+Tabela1[[#This Row],[Przychód]]</f>
        <v>42780</v>
      </c>
      <c r="K439" s="7">
        <f>K438+Tabela1[[#This Row],[Koszt Serwisu]]</f>
        <v>17450</v>
      </c>
      <c r="L439" s="7">
        <f>Tabela1[[#This Row],[Łączny przychód]]-Tabela1[[#This Row],[Łączny Koszt]]</f>
        <v>25330</v>
      </c>
      <c r="M439" s="7">
        <f>IF(AND(WEEKDAY(Tabela1[[#This Row],[Dzień]])&lt;=6,WEEKDAY(Tabela1[[#This Row],[Dzień]])&gt;=2),ROUNDDOWN(Tabela1[[#This Row],[Popyt]]*Tabela1[[#This Row],[Liczba Rowerów]],0)*E$734,0)</f>
        <v>132</v>
      </c>
      <c r="N439" s="7">
        <f>Tabela1[[#This Row],[Testowany przychód]]-Tabela1[[#This Row],[Koszt Serwisu]]</f>
        <v>132</v>
      </c>
      <c r="O439" s="4">
        <f>IF(P438 &lt;&gt; 0, O438 + 3, O438)</f>
        <v>37</v>
      </c>
      <c r="P439" s="4">
        <f>IF(AND(C439 &lt;&gt; C440,L438&gt;=2400),2400,0)</f>
        <v>0</v>
      </c>
      <c r="Q439" s="7">
        <f>IF(AND(WEEKDAY(Tabela1[[#This Row],[Dzień]])&lt;=6,WEEKDAY(Tabela1[[#This Row],[Dzień]])&gt;=2),ROUNDDOWN(Tabela1[[#This Row],[Popyt]]*Tabela1[[#This Row],[Nowa liczba rowerów]],0)*30,0)</f>
        <v>210</v>
      </c>
      <c r="R439" s="7">
        <f>IF(WEEKDAY(Tabela1[[#This Row],[Dzień]])=1,Tabela1[[#This Row],[Nowa liczba rowerów]]*15,0) + Tabela1[[#This Row],[Koszt kupionych rowerów]]</f>
        <v>0</v>
      </c>
      <c r="S439"/>
    </row>
    <row r="440" spans="1:19" x14ac:dyDescent="0.25">
      <c r="A440" s="1">
        <v>45365</v>
      </c>
      <c r="B440" s="1" t="s">
        <v>2</v>
      </c>
      <c r="C440" s="4" t="str">
        <f>VLOOKUP(MONTH(Tabela1[[#This Row],[Dzień]]),Tabela3[],2,TRUE)</f>
        <v>Marzec</v>
      </c>
      <c r="D440" s="4">
        <f>YEAR(Tabela1[[#This Row],[Dzień]])</f>
        <v>2024</v>
      </c>
      <c r="E440" s="2">
        <f>VLOOKUP(Tabela1[[#This Row],[Pora roku]],TabelaPopyt[],2,FALSE)</f>
        <v>0.2</v>
      </c>
      <c r="F440" s="3">
        <v>10</v>
      </c>
      <c r="G440" s="7">
        <f>IF(AND(WEEKDAY(Tabela1[[#This Row],[Dzień]])&lt;=6,WEEKDAY(Tabela1[[#This Row],[Dzień]])&gt;=2),ROUNDDOWN(Tabela1[[#This Row],[Popyt]]*Tabela1[[#This Row],[Liczba Rowerów]],0)*30,0)</f>
        <v>60</v>
      </c>
      <c r="H440" s="7">
        <f>IF(WEEKDAY(Tabela1[[#This Row],[Dzień]])=1,Tabela1[[#This Row],[Liczba Rowerów]]*15,0)</f>
        <v>0</v>
      </c>
      <c r="I440" s="7">
        <f>Tabela1[[#This Row],[Przychód]]-Tabela1[[#This Row],[Koszt Serwisu]]</f>
        <v>60</v>
      </c>
      <c r="J440" s="7">
        <f>J439+Tabela1[[#This Row],[Przychód]]</f>
        <v>42840</v>
      </c>
      <c r="K440" s="7">
        <f>K439+Tabela1[[#This Row],[Koszt Serwisu]]</f>
        <v>17450</v>
      </c>
      <c r="L440" s="7">
        <f>Tabela1[[#This Row],[Łączny przychód]]-Tabela1[[#This Row],[Łączny Koszt]]</f>
        <v>25390</v>
      </c>
      <c r="M440" s="7">
        <f>IF(AND(WEEKDAY(Tabela1[[#This Row],[Dzień]])&lt;=6,WEEKDAY(Tabela1[[#This Row],[Dzień]])&gt;=2),ROUNDDOWN(Tabela1[[#This Row],[Popyt]]*Tabela1[[#This Row],[Liczba Rowerów]],0)*E$734,0)</f>
        <v>132</v>
      </c>
      <c r="N440" s="7">
        <f>Tabela1[[#This Row],[Testowany przychód]]-Tabela1[[#This Row],[Koszt Serwisu]]</f>
        <v>132</v>
      </c>
      <c r="O440" s="4">
        <f>IF(P439 &lt;&gt; 0, O439 + 3, O439)</f>
        <v>37</v>
      </c>
      <c r="P440" s="4">
        <f>IF(AND(C440 &lt;&gt; C441,L439&gt;=2400),2400,0)</f>
        <v>0</v>
      </c>
      <c r="Q440" s="7">
        <f>IF(AND(WEEKDAY(Tabela1[[#This Row],[Dzień]])&lt;=6,WEEKDAY(Tabela1[[#This Row],[Dzień]])&gt;=2),ROUNDDOWN(Tabela1[[#This Row],[Popyt]]*Tabela1[[#This Row],[Nowa liczba rowerów]],0)*30,0)</f>
        <v>210</v>
      </c>
      <c r="R440" s="7">
        <f>IF(WEEKDAY(Tabela1[[#This Row],[Dzień]])=1,Tabela1[[#This Row],[Nowa liczba rowerów]]*15,0) + Tabela1[[#This Row],[Koszt kupionych rowerów]]</f>
        <v>0</v>
      </c>
      <c r="S440"/>
    </row>
    <row r="441" spans="1:19" x14ac:dyDescent="0.25">
      <c r="A441" s="1">
        <v>45366</v>
      </c>
      <c r="B441" s="1" t="s">
        <v>2</v>
      </c>
      <c r="C441" s="4" t="str">
        <f>VLOOKUP(MONTH(Tabela1[[#This Row],[Dzień]]),Tabela3[],2,TRUE)</f>
        <v>Marzec</v>
      </c>
      <c r="D441" s="4">
        <f>YEAR(Tabela1[[#This Row],[Dzień]])</f>
        <v>2024</v>
      </c>
      <c r="E441" s="2">
        <f>VLOOKUP(Tabela1[[#This Row],[Pora roku]],TabelaPopyt[],2,FALSE)</f>
        <v>0.2</v>
      </c>
      <c r="F441" s="3">
        <v>10</v>
      </c>
      <c r="G441" s="7">
        <f>IF(AND(WEEKDAY(Tabela1[[#This Row],[Dzień]])&lt;=6,WEEKDAY(Tabela1[[#This Row],[Dzień]])&gt;=2),ROUNDDOWN(Tabela1[[#This Row],[Popyt]]*Tabela1[[#This Row],[Liczba Rowerów]],0)*30,0)</f>
        <v>60</v>
      </c>
      <c r="H441" s="7">
        <f>IF(WEEKDAY(Tabela1[[#This Row],[Dzień]])=1,Tabela1[[#This Row],[Liczba Rowerów]]*15,0)</f>
        <v>0</v>
      </c>
      <c r="I441" s="7">
        <f>Tabela1[[#This Row],[Przychód]]-Tabela1[[#This Row],[Koszt Serwisu]]</f>
        <v>60</v>
      </c>
      <c r="J441" s="7">
        <f>J440+Tabela1[[#This Row],[Przychód]]</f>
        <v>42900</v>
      </c>
      <c r="K441" s="7">
        <f>K440+Tabela1[[#This Row],[Koszt Serwisu]]</f>
        <v>17450</v>
      </c>
      <c r="L441" s="7">
        <f>Tabela1[[#This Row],[Łączny przychód]]-Tabela1[[#This Row],[Łączny Koszt]]</f>
        <v>25450</v>
      </c>
      <c r="M441" s="7">
        <f>IF(AND(WEEKDAY(Tabela1[[#This Row],[Dzień]])&lt;=6,WEEKDAY(Tabela1[[#This Row],[Dzień]])&gt;=2),ROUNDDOWN(Tabela1[[#This Row],[Popyt]]*Tabela1[[#This Row],[Liczba Rowerów]],0)*E$734,0)</f>
        <v>132</v>
      </c>
      <c r="N441" s="7">
        <f>Tabela1[[#This Row],[Testowany przychód]]-Tabela1[[#This Row],[Koszt Serwisu]]</f>
        <v>132</v>
      </c>
      <c r="O441" s="4">
        <f>IF(P440 &lt;&gt; 0, O440 + 3, O440)</f>
        <v>37</v>
      </c>
      <c r="P441" s="4">
        <f>IF(AND(C441 &lt;&gt; C442,L440&gt;=2400),2400,0)</f>
        <v>0</v>
      </c>
      <c r="Q441" s="7">
        <f>IF(AND(WEEKDAY(Tabela1[[#This Row],[Dzień]])&lt;=6,WEEKDAY(Tabela1[[#This Row],[Dzień]])&gt;=2),ROUNDDOWN(Tabela1[[#This Row],[Popyt]]*Tabela1[[#This Row],[Nowa liczba rowerów]],0)*30,0)</f>
        <v>210</v>
      </c>
      <c r="R441" s="7">
        <f>IF(WEEKDAY(Tabela1[[#This Row],[Dzień]])=1,Tabela1[[#This Row],[Nowa liczba rowerów]]*15,0) + Tabela1[[#This Row],[Koszt kupionych rowerów]]</f>
        <v>0</v>
      </c>
      <c r="S441"/>
    </row>
    <row r="442" spans="1:19" x14ac:dyDescent="0.25">
      <c r="A442" s="1">
        <v>45367</v>
      </c>
      <c r="B442" s="1" t="s">
        <v>2</v>
      </c>
      <c r="C442" s="4" t="str">
        <f>VLOOKUP(MONTH(Tabela1[[#This Row],[Dzień]]),Tabela3[],2,TRUE)</f>
        <v>Marzec</v>
      </c>
      <c r="D442" s="4">
        <f>YEAR(Tabela1[[#This Row],[Dzień]])</f>
        <v>2024</v>
      </c>
      <c r="E442" s="2">
        <f>VLOOKUP(Tabela1[[#This Row],[Pora roku]],TabelaPopyt[],2,FALSE)</f>
        <v>0.2</v>
      </c>
      <c r="F442" s="3">
        <v>10</v>
      </c>
      <c r="G442" s="7">
        <f>IF(AND(WEEKDAY(Tabela1[[#This Row],[Dzień]])&lt;=6,WEEKDAY(Tabela1[[#This Row],[Dzień]])&gt;=2),ROUNDDOWN(Tabela1[[#This Row],[Popyt]]*Tabela1[[#This Row],[Liczba Rowerów]],0)*30,0)</f>
        <v>0</v>
      </c>
      <c r="H442" s="7">
        <f>IF(WEEKDAY(Tabela1[[#This Row],[Dzień]])=1,Tabela1[[#This Row],[Liczba Rowerów]]*15,0)</f>
        <v>0</v>
      </c>
      <c r="I442" s="7">
        <f>Tabela1[[#This Row],[Przychód]]-Tabela1[[#This Row],[Koszt Serwisu]]</f>
        <v>0</v>
      </c>
      <c r="J442" s="7">
        <f>J441+Tabela1[[#This Row],[Przychód]]</f>
        <v>42900</v>
      </c>
      <c r="K442" s="7">
        <f>K441+Tabela1[[#This Row],[Koszt Serwisu]]</f>
        <v>17450</v>
      </c>
      <c r="L442" s="7">
        <f>Tabela1[[#This Row],[Łączny przychód]]-Tabela1[[#This Row],[Łączny Koszt]]</f>
        <v>25450</v>
      </c>
      <c r="M442" s="7">
        <f>IF(AND(WEEKDAY(Tabela1[[#This Row],[Dzień]])&lt;=6,WEEKDAY(Tabela1[[#This Row],[Dzień]])&gt;=2),ROUNDDOWN(Tabela1[[#This Row],[Popyt]]*Tabela1[[#This Row],[Liczba Rowerów]],0)*E$734,0)</f>
        <v>0</v>
      </c>
      <c r="N442" s="7">
        <f>Tabela1[[#This Row],[Testowany przychód]]-Tabela1[[#This Row],[Koszt Serwisu]]</f>
        <v>0</v>
      </c>
      <c r="O442" s="4">
        <f>IF(P441 &lt;&gt; 0, O441 + 3, O441)</f>
        <v>37</v>
      </c>
      <c r="P442" s="4">
        <f>IF(AND(C442 &lt;&gt; C443,L441&gt;=2400),2400,0)</f>
        <v>0</v>
      </c>
      <c r="Q442" s="7">
        <f>IF(AND(WEEKDAY(Tabela1[[#This Row],[Dzień]])&lt;=6,WEEKDAY(Tabela1[[#This Row],[Dzień]])&gt;=2),ROUNDDOWN(Tabela1[[#This Row],[Popyt]]*Tabela1[[#This Row],[Nowa liczba rowerów]],0)*30,0)</f>
        <v>0</v>
      </c>
      <c r="R442" s="7">
        <f>IF(WEEKDAY(Tabela1[[#This Row],[Dzień]])=1,Tabela1[[#This Row],[Nowa liczba rowerów]]*15,0) + Tabela1[[#This Row],[Koszt kupionych rowerów]]</f>
        <v>0</v>
      </c>
      <c r="S442"/>
    </row>
    <row r="443" spans="1:19" x14ac:dyDescent="0.25">
      <c r="A443" s="1">
        <v>45368</v>
      </c>
      <c r="B443" s="1" t="s">
        <v>2</v>
      </c>
      <c r="C443" s="4" t="str">
        <f>VLOOKUP(MONTH(Tabela1[[#This Row],[Dzień]]),Tabela3[],2,TRUE)</f>
        <v>Marzec</v>
      </c>
      <c r="D443" s="4">
        <f>YEAR(Tabela1[[#This Row],[Dzień]])</f>
        <v>2024</v>
      </c>
      <c r="E443" s="2">
        <f>VLOOKUP(Tabela1[[#This Row],[Pora roku]],TabelaPopyt[],2,FALSE)</f>
        <v>0.2</v>
      </c>
      <c r="F443" s="3">
        <v>10</v>
      </c>
      <c r="G443" s="7">
        <f>IF(AND(WEEKDAY(Tabela1[[#This Row],[Dzień]])&lt;=6,WEEKDAY(Tabela1[[#This Row],[Dzień]])&gt;=2),ROUNDDOWN(Tabela1[[#This Row],[Popyt]]*Tabela1[[#This Row],[Liczba Rowerów]],0)*30,0)</f>
        <v>0</v>
      </c>
      <c r="H443" s="7">
        <f>IF(WEEKDAY(Tabela1[[#This Row],[Dzień]])=1,Tabela1[[#This Row],[Liczba Rowerów]]*15,0)</f>
        <v>150</v>
      </c>
      <c r="I443" s="7">
        <f>Tabela1[[#This Row],[Przychód]]-Tabela1[[#This Row],[Koszt Serwisu]]</f>
        <v>-150</v>
      </c>
      <c r="J443" s="7">
        <f>J442+Tabela1[[#This Row],[Przychód]]</f>
        <v>42900</v>
      </c>
      <c r="K443" s="7">
        <f>K442+Tabela1[[#This Row],[Koszt Serwisu]]</f>
        <v>17600</v>
      </c>
      <c r="L443" s="7">
        <f>Tabela1[[#This Row],[Łączny przychód]]-Tabela1[[#This Row],[Łączny Koszt]]</f>
        <v>25300</v>
      </c>
      <c r="M443" s="7">
        <f>IF(AND(WEEKDAY(Tabela1[[#This Row],[Dzień]])&lt;=6,WEEKDAY(Tabela1[[#This Row],[Dzień]])&gt;=2),ROUNDDOWN(Tabela1[[#This Row],[Popyt]]*Tabela1[[#This Row],[Liczba Rowerów]],0)*E$734,0)</f>
        <v>0</v>
      </c>
      <c r="N443" s="7">
        <f>Tabela1[[#This Row],[Testowany przychód]]-Tabela1[[#This Row],[Koszt Serwisu]]</f>
        <v>-150</v>
      </c>
      <c r="O443" s="4">
        <f>IF(P442 &lt;&gt; 0, O442 + 3, O442)</f>
        <v>37</v>
      </c>
      <c r="P443" s="4">
        <f>IF(AND(C443 &lt;&gt; C444,L442&gt;=2400),2400,0)</f>
        <v>0</v>
      </c>
      <c r="Q443" s="7">
        <f>IF(AND(WEEKDAY(Tabela1[[#This Row],[Dzień]])&lt;=6,WEEKDAY(Tabela1[[#This Row],[Dzień]])&gt;=2),ROUNDDOWN(Tabela1[[#This Row],[Popyt]]*Tabela1[[#This Row],[Nowa liczba rowerów]],0)*30,0)</f>
        <v>0</v>
      </c>
      <c r="R443" s="7">
        <f>IF(WEEKDAY(Tabela1[[#This Row],[Dzień]])=1,Tabela1[[#This Row],[Nowa liczba rowerów]]*15,0) + Tabela1[[#This Row],[Koszt kupionych rowerów]]</f>
        <v>555</v>
      </c>
      <c r="S443"/>
    </row>
    <row r="444" spans="1:19" x14ac:dyDescent="0.25">
      <c r="A444" s="1">
        <v>45369</v>
      </c>
      <c r="B444" s="1" t="s">
        <v>2</v>
      </c>
      <c r="C444" s="4" t="str">
        <f>VLOOKUP(MONTH(Tabela1[[#This Row],[Dzień]]),Tabela3[],2,TRUE)</f>
        <v>Marzec</v>
      </c>
      <c r="D444" s="4">
        <f>YEAR(Tabela1[[#This Row],[Dzień]])</f>
        <v>2024</v>
      </c>
      <c r="E444" s="2">
        <f>VLOOKUP(Tabela1[[#This Row],[Pora roku]],TabelaPopyt[],2,FALSE)</f>
        <v>0.2</v>
      </c>
      <c r="F444" s="3">
        <v>10</v>
      </c>
      <c r="G444" s="7">
        <f>IF(AND(WEEKDAY(Tabela1[[#This Row],[Dzień]])&lt;=6,WEEKDAY(Tabela1[[#This Row],[Dzień]])&gt;=2),ROUNDDOWN(Tabela1[[#This Row],[Popyt]]*Tabela1[[#This Row],[Liczba Rowerów]],0)*30,0)</f>
        <v>60</v>
      </c>
      <c r="H444" s="7">
        <f>IF(WEEKDAY(Tabela1[[#This Row],[Dzień]])=1,Tabela1[[#This Row],[Liczba Rowerów]]*15,0)</f>
        <v>0</v>
      </c>
      <c r="I444" s="7">
        <f>Tabela1[[#This Row],[Przychód]]-Tabela1[[#This Row],[Koszt Serwisu]]</f>
        <v>60</v>
      </c>
      <c r="J444" s="7">
        <f>J443+Tabela1[[#This Row],[Przychód]]</f>
        <v>42960</v>
      </c>
      <c r="K444" s="7">
        <f>K443+Tabela1[[#This Row],[Koszt Serwisu]]</f>
        <v>17600</v>
      </c>
      <c r="L444" s="7">
        <f>Tabela1[[#This Row],[Łączny przychód]]-Tabela1[[#This Row],[Łączny Koszt]]</f>
        <v>25360</v>
      </c>
      <c r="M444" s="7">
        <f>IF(AND(WEEKDAY(Tabela1[[#This Row],[Dzień]])&lt;=6,WEEKDAY(Tabela1[[#This Row],[Dzień]])&gt;=2),ROUNDDOWN(Tabela1[[#This Row],[Popyt]]*Tabela1[[#This Row],[Liczba Rowerów]],0)*E$734,0)</f>
        <v>132</v>
      </c>
      <c r="N444" s="7">
        <f>Tabela1[[#This Row],[Testowany przychód]]-Tabela1[[#This Row],[Koszt Serwisu]]</f>
        <v>132</v>
      </c>
      <c r="O444" s="4">
        <f>IF(P443 &lt;&gt; 0, O443 + 3, O443)</f>
        <v>37</v>
      </c>
      <c r="P444" s="4">
        <f>IF(AND(C444 &lt;&gt; C445,L443&gt;=2400),2400,0)</f>
        <v>0</v>
      </c>
      <c r="Q444" s="7">
        <f>IF(AND(WEEKDAY(Tabela1[[#This Row],[Dzień]])&lt;=6,WEEKDAY(Tabela1[[#This Row],[Dzień]])&gt;=2),ROUNDDOWN(Tabela1[[#This Row],[Popyt]]*Tabela1[[#This Row],[Nowa liczba rowerów]],0)*30,0)</f>
        <v>210</v>
      </c>
      <c r="R444" s="7">
        <f>IF(WEEKDAY(Tabela1[[#This Row],[Dzień]])=1,Tabela1[[#This Row],[Nowa liczba rowerów]]*15,0) + Tabela1[[#This Row],[Koszt kupionych rowerów]]</f>
        <v>0</v>
      </c>
      <c r="S444"/>
    </row>
    <row r="445" spans="1:19" x14ac:dyDescent="0.25">
      <c r="A445" s="1">
        <v>45370</v>
      </c>
      <c r="B445" s="1" t="s">
        <v>2</v>
      </c>
      <c r="C445" s="4" t="str">
        <f>VLOOKUP(MONTH(Tabela1[[#This Row],[Dzień]]),Tabela3[],2,TRUE)</f>
        <v>Marzec</v>
      </c>
      <c r="D445" s="4">
        <f>YEAR(Tabela1[[#This Row],[Dzień]])</f>
        <v>2024</v>
      </c>
      <c r="E445" s="2">
        <f>VLOOKUP(Tabela1[[#This Row],[Pora roku]],TabelaPopyt[],2,FALSE)</f>
        <v>0.2</v>
      </c>
      <c r="F445" s="3">
        <v>10</v>
      </c>
      <c r="G445" s="7">
        <f>IF(AND(WEEKDAY(Tabela1[[#This Row],[Dzień]])&lt;=6,WEEKDAY(Tabela1[[#This Row],[Dzień]])&gt;=2),ROUNDDOWN(Tabela1[[#This Row],[Popyt]]*Tabela1[[#This Row],[Liczba Rowerów]],0)*30,0)</f>
        <v>60</v>
      </c>
      <c r="H445" s="7">
        <f>IF(WEEKDAY(Tabela1[[#This Row],[Dzień]])=1,Tabela1[[#This Row],[Liczba Rowerów]]*15,0)</f>
        <v>0</v>
      </c>
      <c r="I445" s="7">
        <f>Tabela1[[#This Row],[Przychód]]-Tabela1[[#This Row],[Koszt Serwisu]]</f>
        <v>60</v>
      </c>
      <c r="J445" s="7">
        <f>J444+Tabela1[[#This Row],[Przychód]]</f>
        <v>43020</v>
      </c>
      <c r="K445" s="7">
        <f>K444+Tabela1[[#This Row],[Koszt Serwisu]]</f>
        <v>17600</v>
      </c>
      <c r="L445" s="7">
        <f>Tabela1[[#This Row],[Łączny przychód]]-Tabela1[[#This Row],[Łączny Koszt]]</f>
        <v>25420</v>
      </c>
      <c r="M445" s="7">
        <f>IF(AND(WEEKDAY(Tabela1[[#This Row],[Dzień]])&lt;=6,WEEKDAY(Tabela1[[#This Row],[Dzień]])&gt;=2),ROUNDDOWN(Tabela1[[#This Row],[Popyt]]*Tabela1[[#This Row],[Liczba Rowerów]],0)*E$734,0)</f>
        <v>132</v>
      </c>
      <c r="N445" s="7">
        <f>Tabela1[[#This Row],[Testowany przychód]]-Tabela1[[#This Row],[Koszt Serwisu]]</f>
        <v>132</v>
      </c>
      <c r="O445" s="4">
        <f>IF(P444 &lt;&gt; 0, O444 + 3, O444)</f>
        <v>37</v>
      </c>
      <c r="P445" s="4">
        <f>IF(AND(C445 &lt;&gt; C446,L444&gt;=2400),2400,0)</f>
        <v>0</v>
      </c>
      <c r="Q445" s="7">
        <f>IF(AND(WEEKDAY(Tabela1[[#This Row],[Dzień]])&lt;=6,WEEKDAY(Tabela1[[#This Row],[Dzień]])&gt;=2),ROUNDDOWN(Tabela1[[#This Row],[Popyt]]*Tabela1[[#This Row],[Nowa liczba rowerów]],0)*30,0)</f>
        <v>210</v>
      </c>
      <c r="R445" s="7">
        <f>IF(WEEKDAY(Tabela1[[#This Row],[Dzień]])=1,Tabela1[[#This Row],[Nowa liczba rowerów]]*15,0) + Tabela1[[#This Row],[Koszt kupionych rowerów]]</f>
        <v>0</v>
      </c>
      <c r="S445"/>
    </row>
    <row r="446" spans="1:19" x14ac:dyDescent="0.25">
      <c r="A446" s="1">
        <v>45371</v>
      </c>
      <c r="B446" s="1" t="s">
        <v>2</v>
      </c>
      <c r="C446" s="4" t="str">
        <f>VLOOKUP(MONTH(Tabela1[[#This Row],[Dzień]]),Tabela3[],2,TRUE)</f>
        <v>Marzec</v>
      </c>
      <c r="D446" s="4">
        <f>YEAR(Tabela1[[#This Row],[Dzień]])</f>
        <v>2024</v>
      </c>
      <c r="E446" s="2">
        <f>VLOOKUP(Tabela1[[#This Row],[Pora roku]],TabelaPopyt[],2,FALSE)</f>
        <v>0.2</v>
      </c>
      <c r="F446" s="3">
        <v>10</v>
      </c>
      <c r="G446" s="7">
        <f>IF(AND(WEEKDAY(Tabela1[[#This Row],[Dzień]])&lt;=6,WEEKDAY(Tabela1[[#This Row],[Dzień]])&gt;=2),ROUNDDOWN(Tabela1[[#This Row],[Popyt]]*Tabela1[[#This Row],[Liczba Rowerów]],0)*30,0)</f>
        <v>60</v>
      </c>
      <c r="H446" s="7">
        <f>IF(WEEKDAY(Tabela1[[#This Row],[Dzień]])=1,Tabela1[[#This Row],[Liczba Rowerów]]*15,0)</f>
        <v>0</v>
      </c>
      <c r="I446" s="7">
        <f>Tabela1[[#This Row],[Przychód]]-Tabela1[[#This Row],[Koszt Serwisu]]</f>
        <v>60</v>
      </c>
      <c r="J446" s="7">
        <f>J445+Tabela1[[#This Row],[Przychód]]</f>
        <v>43080</v>
      </c>
      <c r="K446" s="7">
        <f>K445+Tabela1[[#This Row],[Koszt Serwisu]]</f>
        <v>17600</v>
      </c>
      <c r="L446" s="7">
        <f>Tabela1[[#This Row],[Łączny przychód]]-Tabela1[[#This Row],[Łączny Koszt]]</f>
        <v>25480</v>
      </c>
      <c r="M446" s="7">
        <f>IF(AND(WEEKDAY(Tabela1[[#This Row],[Dzień]])&lt;=6,WEEKDAY(Tabela1[[#This Row],[Dzień]])&gt;=2),ROUNDDOWN(Tabela1[[#This Row],[Popyt]]*Tabela1[[#This Row],[Liczba Rowerów]],0)*E$734,0)</f>
        <v>132</v>
      </c>
      <c r="N446" s="7">
        <f>Tabela1[[#This Row],[Testowany przychód]]-Tabela1[[#This Row],[Koszt Serwisu]]</f>
        <v>132</v>
      </c>
      <c r="O446" s="4">
        <f>IF(P445 &lt;&gt; 0, O445 + 3, O445)</f>
        <v>37</v>
      </c>
      <c r="P446" s="4">
        <f>IF(AND(C446 &lt;&gt; C447,L445&gt;=2400),2400,0)</f>
        <v>0</v>
      </c>
      <c r="Q446" s="7">
        <f>IF(AND(WEEKDAY(Tabela1[[#This Row],[Dzień]])&lt;=6,WEEKDAY(Tabela1[[#This Row],[Dzień]])&gt;=2),ROUNDDOWN(Tabela1[[#This Row],[Popyt]]*Tabela1[[#This Row],[Nowa liczba rowerów]],0)*30,0)</f>
        <v>210</v>
      </c>
      <c r="R446" s="7">
        <f>IF(WEEKDAY(Tabela1[[#This Row],[Dzień]])=1,Tabela1[[#This Row],[Nowa liczba rowerów]]*15,0) + Tabela1[[#This Row],[Koszt kupionych rowerów]]</f>
        <v>0</v>
      </c>
      <c r="S446"/>
    </row>
    <row r="447" spans="1:19" x14ac:dyDescent="0.25">
      <c r="A447" s="1">
        <v>45372</v>
      </c>
      <c r="B447" s="1" t="s">
        <v>3</v>
      </c>
      <c r="C447" s="4" t="str">
        <f>VLOOKUP(MONTH(Tabela1[[#This Row],[Dzień]]),Tabela3[],2,TRUE)</f>
        <v>Marzec</v>
      </c>
      <c r="D447" s="4">
        <f>YEAR(Tabela1[[#This Row],[Dzień]])</f>
        <v>2024</v>
      </c>
      <c r="E447" s="2">
        <f>VLOOKUP(Tabela1[[#This Row],[Pora roku]],TabelaPopyt[],2,FALSE)</f>
        <v>0.5</v>
      </c>
      <c r="F447" s="3">
        <v>10</v>
      </c>
      <c r="G447" s="7">
        <f>IF(AND(WEEKDAY(Tabela1[[#This Row],[Dzień]])&lt;=6,WEEKDAY(Tabela1[[#This Row],[Dzień]])&gt;=2),ROUNDDOWN(Tabela1[[#This Row],[Popyt]]*Tabela1[[#This Row],[Liczba Rowerów]],0)*30,0)</f>
        <v>150</v>
      </c>
      <c r="H447" s="7">
        <f>IF(WEEKDAY(Tabela1[[#This Row],[Dzień]])=1,Tabela1[[#This Row],[Liczba Rowerów]]*15,0)</f>
        <v>0</v>
      </c>
      <c r="I447" s="7">
        <f>Tabela1[[#This Row],[Przychód]]-Tabela1[[#This Row],[Koszt Serwisu]]</f>
        <v>150</v>
      </c>
      <c r="J447" s="7">
        <f>J446+Tabela1[[#This Row],[Przychód]]</f>
        <v>43230</v>
      </c>
      <c r="K447" s="7">
        <f>K446+Tabela1[[#This Row],[Koszt Serwisu]]</f>
        <v>17600</v>
      </c>
      <c r="L447" s="7">
        <f>Tabela1[[#This Row],[Łączny przychód]]-Tabela1[[#This Row],[Łączny Koszt]]</f>
        <v>25630</v>
      </c>
      <c r="M447" s="7">
        <f>IF(AND(WEEKDAY(Tabela1[[#This Row],[Dzień]])&lt;=6,WEEKDAY(Tabela1[[#This Row],[Dzień]])&gt;=2),ROUNDDOWN(Tabela1[[#This Row],[Popyt]]*Tabela1[[#This Row],[Liczba Rowerów]],0)*E$734,0)</f>
        <v>330</v>
      </c>
      <c r="N447" s="7">
        <f>Tabela1[[#This Row],[Testowany przychód]]-Tabela1[[#This Row],[Koszt Serwisu]]</f>
        <v>330</v>
      </c>
      <c r="O447" s="4">
        <f>IF(P446 &lt;&gt; 0, O446 + 3, O446)</f>
        <v>37</v>
      </c>
      <c r="P447" s="4">
        <f>IF(AND(C447 &lt;&gt; C448,L446&gt;=2400),2400,0)</f>
        <v>0</v>
      </c>
      <c r="Q447" s="7">
        <f>IF(AND(WEEKDAY(Tabela1[[#This Row],[Dzień]])&lt;=6,WEEKDAY(Tabela1[[#This Row],[Dzień]])&gt;=2),ROUNDDOWN(Tabela1[[#This Row],[Popyt]]*Tabela1[[#This Row],[Nowa liczba rowerów]],0)*30,0)</f>
        <v>540</v>
      </c>
      <c r="R447" s="7">
        <f>IF(WEEKDAY(Tabela1[[#This Row],[Dzień]])=1,Tabela1[[#This Row],[Nowa liczba rowerów]]*15,0) + Tabela1[[#This Row],[Koszt kupionych rowerów]]</f>
        <v>0</v>
      </c>
      <c r="S447"/>
    </row>
    <row r="448" spans="1:19" x14ac:dyDescent="0.25">
      <c r="A448" s="1">
        <v>45373</v>
      </c>
      <c r="B448" s="1" t="s">
        <v>3</v>
      </c>
      <c r="C448" s="4" t="str">
        <f>VLOOKUP(MONTH(Tabela1[[#This Row],[Dzień]]),Tabela3[],2,TRUE)</f>
        <v>Marzec</v>
      </c>
      <c r="D448" s="4">
        <f>YEAR(Tabela1[[#This Row],[Dzień]])</f>
        <v>2024</v>
      </c>
      <c r="E448" s="2">
        <f>VLOOKUP(Tabela1[[#This Row],[Pora roku]],TabelaPopyt[],2,FALSE)</f>
        <v>0.5</v>
      </c>
      <c r="F448" s="3">
        <v>10</v>
      </c>
      <c r="G448" s="7">
        <f>IF(AND(WEEKDAY(Tabela1[[#This Row],[Dzień]])&lt;=6,WEEKDAY(Tabela1[[#This Row],[Dzień]])&gt;=2),ROUNDDOWN(Tabela1[[#This Row],[Popyt]]*Tabela1[[#This Row],[Liczba Rowerów]],0)*30,0)</f>
        <v>150</v>
      </c>
      <c r="H448" s="7">
        <f>IF(WEEKDAY(Tabela1[[#This Row],[Dzień]])=1,Tabela1[[#This Row],[Liczba Rowerów]]*15,0)</f>
        <v>0</v>
      </c>
      <c r="I448" s="7">
        <f>Tabela1[[#This Row],[Przychód]]-Tabela1[[#This Row],[Koszt Serwisu]]</f>
        <v>150</v>
      </c>
      <c r="J448" s="7">
        <f>J447+Tabela1[[#This Row],[Przychód]]</f>
        <v>43380</v>
      </c>
      <c r="K448" s="7">
        <f>K447+Tabela1[[#This Row],[Koszt Serwisu]]</f>
        <v>17600</v>
      </c>
      <c r="L448" s="7">
        <f>Tabela1[[#This Row],[Łączny przychód]]-Tabela1[[#This Row],[Łączny Koszt]]</f>
        <v>25780</v>
      </c>
      <c r="M448" s="7">
        <f>IF(AND(WEEKDAY(Tabela1[[#This Row],[Dzień]])&lt;=6,WEEKDAY(Tabela1[[#This Row],[Dzień]])&gt;=2),ROUNDDOWN(Tabela1[[#This Row],[Popyt]]*Tabela1[[#This Row],[Liczba Rowerów]],0)*E$734,0)</f>
        <v>330</v>
      </c>
      <c r="N448" s="7">
        <f>Tabela1[[#This Row],[Testowany przychód]]-Tabela1[[#This Row],[Koszt Serwisu]]</f>
        <v>330</v>
      </c>
      <c r="O448" s="4">
        <f>IF(P447 &lt;&gt; 0, O447 + 3, O447)</f>
        <v>37</v>
      </c>
      <c r="P448" s="4">
        <f>IF(AND(C448 &lt;&gt; C449,L447&gt;=2400),2400,0)</f>
        <v>0</v>
      </c>
      <c r="Q448" s="7">
        <f>IF(AND(WEEKDAY(Tabela1[[#This Row],[Dzień]])&lt;=6,WEEKDAY(Tabela1[[#This Row],[Dzień]])&gt;=2),ROUNDDOWN(Tabela1[[#This Row],[Popyt]]*Tabela1[[#This Row],[Nowa liczba rowerów]],0)*30,0)</f>
        <v>540</v>
      </c>
      <c r="R448" s="7">
        <f>IF(WEEKDAY(Tabela1[[#This Row],[Dzień]])=1,Tabela1[[#This Row],[Nowa liczba rowerów]]*15,0) + Tabela1[[#This Row],[Koszt kupionych rowerów]]</f>
        <v>0</v>
      </c>
      <c r="S448"/>
    </row>
    <row r="449" spans="1:19" x14ac:dyDescent="0.25">
      <c r="A449" s="1">
        <v>45374</v>
      </c>
      <c r="B449" s="1" t="s">
        <v>3</v>
      </c>
      <c r="C449" s="4" t="str">
        <f>VLOOKUP(MONTH(Tabela1[[#This Row],[Dzień]]),Tabela3[],2,TRUE)</f>
        <v>Marzec</v>
      </c>
      <c r="D449" s="4">
        <f>YEAR(Tabela1[[#This Row],[Dzień]])</f>
        <v>2024</v>
      </c>
      <c r="E449" s="2">
        <f>VLOOKUP(Tabela1[[#This Row],[Pora roku]],TabelaPopyt[],2,FALSE)</f>
        <v>0.5</v>
      </c>
      <c r="F449" s="3">
        <v>10</v>
      </c>
      <c r="G449" s="7">
        <f>IF(AND(WEEKDAY(Tabela1[[#This Row],[Dzień]])&lt;=6,WEEKDAY(Tabela1[[#This Row],[Dzień]])&gt;=2),ROUNDDOWN(Tabela1[[#This Row],[Popyt]]*Tabela1[[#This Row],[Liczba Rowerów]],0)*30,0)</f>
        <v>0</v>
      </c>
      <c r="H449" s="7">
        <f>IF(WEEKDAY(Tabela1[[#This Row],[Dzień]])=1,Tabela1[[#This Row],[Liczba Rowerów]]*15,0)</f>
        <v>0</v>
      </c>
      <c r="I449" s="7">
        <f>Tabela1[[#This Row],[Przychód]]-Tabela1[[#This Row],[Koszt Serwisu]]</f>
        <v>0</v>
      </c>
      <c r="J449" s="7">
        <f>J448+Tabela1[[#This Row],[Przychód]]</f>
        <v>43380</v>
      </c>
      <c r="K449" s="7">
        <f>K448+Tabela1[[#This Row],[Koszt Serwisu]]</f>
        <v>17600</v>
      </c>
      <c r="L449" s="7">
        <f>Tabela1[[#This Row],[Łączny przychód]]-Tabela1[[#This Row],[Łączny Koszt]]</f>
        <v>25780</v>
      </c>
      <c r="M449" s="7">
        <f>IF(AND(WEEKDAY(Tabela1[[#This Row],[Dzień]])&lt;=6,WEEKDAY(Tabela1[[#This Row],[Dzień]])&gt;=2),ROUNDDOWN(Tabela1[[#This Row],[Popyt]]*Tabela1[[#This Row],[Liczba Rowerów]],0)*E$734,0)</f>
        <v>0</v>
      </c>
      <c r="N449" s="7">
        <f>Tabela1[[#This Row],[Testowany przychód]]-Tabela1[[#This Row],[Koszt Serwisu]]</f>
        <v>0</v>
      </c>
      <c r="O449" s="4">
        <f>IF(P448 &lt;&gt; 0, O448 + 3, O448)</f>
        <v>37</v>
      </c>
      <c r="P449" s="4">
        <f>IF(AND(C449 &lt;&gt; C450,L448&gt;=2400),2400,0)</f>
        <v>0</v>
      </c>
      <c r="Q449" s="7">
        <f>IF(AND(WEEKDAY(Tabela1[[#This Row],[Dzień]])&lt;=6,WEEKDAY(Tabela1[[#This Row],[Dzień]])&gt;=2),ROUNDDOWN(Tabela1[[#This Row],[Popyt]]*Tabela1[[#This Row],[Nowa liczba rowerów]],0)*30,0)</f>
        <v>0</v>
      </c>
      <c r="R449" s="7">
        <f>IF(WEEKDAY(Tabela1[[#This Row],[Dzień]])=1,Tabela1[[#This Row],[Nowa liczba rowerów]]*15,0) + Tabela1[[#This Row],[Koszt kupionych rowerów]]</f>
        <v>0</v>
      </c>
      <c r="S449"/>
    </row>
    <row r="450" spans="1:19" x14ac:dyDescent="0.25">
      <c r="A450" s="1">
        <v>45375</v>
      </c>
      <c r="B450" s="1" t="s">
        <v>3</v>
      </c>
      <c r="C450" s="4" t="str">
        <f>VLOOKUP(MONTH(Tabela1[[#This Row],[Dzień]]),Tabela3[],2,TRUE)</f>
        <v>Marzec</v>
      </c>
      <c r="D450" s="4">
        <f>YEAR(Tabela1[[#This Row],[Dzień]])</f>
        <v>2024</v>
      </c>
      <c r="E450" s="2">
        <f>VLOOKUP(Tabela1[[#This Row],[Pora roku]],TabelaPopyt[],2,FALSE)</f>
        <v>0.5</v>
      </c>
      <c r="F450" s="3">
        <v>10</v>
      </c>
      <c r="G450" s="7">
        <f>IF(AND(WEEKDAY(Tabela1[[#This Row],[Dzień]])&lt;=6,WEEKDAY(Tabela1[[#This Row],[Dzień]])&gt;=2),ROUNDDOWN(Tabela1[[#This Row],[Popyt]]*Tabela1[[#This Row],[Liczba Rowerów]],0)*30,0)</f>
        <v>0</v>
      </c>
      <c r="H450" s="7">
        <f>IF(WEEKDAY(Tabela1[[#This Row],[Dzień]])=1,Tabela1[[#This Row],[Liczba Rowerów]]*15,0)</f>
        <v>150</v>
      </c>
      <c r="I450" s="7">
        <f>Tabela1[[#This Row],[Przychód]]-Tabela1[[#This Row],[Koszt Serwisu]]</f>
        <v>-150</v>
      </c>
      <c r="J450" s="7">
        <f>J449+Tabela1[[#This Row],[Przychód]]</f>
        <v>43380</v>
      </c>
      <c r="K450" s="7">
        <f>K449+Tabela1[[#This Row],[Koszt Serwisu]]</f>
        <v>17750</v>
      </c>
      <c r="L450" s="7">
        <f>Tabela1[[#This Row],[Łączny przychód]]-Tabela1[[#This Row],[Łączny Koszt]]</f>
        <v>25630</v>
      </c>
      <c r="M450" s="7">
        <f>IF(AND(WEEKDAY(Tabela1[[#This Row],[Dzień]])&lt;=6,WEEKDAY(Tabela1[[#This Row],[Dzień]])&gt;=2),ROUNDDOWN(Tabela1[[#This Row],[Popyt]]*Tabela1[[#This Row],[Liczba Rowerów]],0)*E$734,0)</f>
        <v>0</v>
      </c>
      <c r="N450" s="7">
        <f>Tabela1[[#This Row],[Testowany przychód]]-Tabela1[[#This Row],[Koszt Serwisu]]</f>
        <v>-150</v>
      </c>
      <c r="O450" s="4">
        <f>IF(P449 &lt;&gt; 0, O449 + 3, O449)</f>
        <v>37</v>
      </c>
      <c r="P450" s="4">
        <f>IF(AND(C450 &lt;&gt; C451,L449&gt;=2400),2400,0)</f>
        <v>0</v>
      </c>
      <c r="Q450" s="7">
        <f>IF(AND(WEEKDAY(Tabela1[[#This Row],[Dzień]])&lt;=6,WEEKDAY(Tabela1[[#This Row],[Dzień]])&gt;=2),ROUNDDOWN(Tabela1[[#This Row],[Popyt]]*Tabela1[[#This Row],[Nowa liczba rowerów]],0)*30,0)</f>
        <v>0</v>
      </c>
      <c r="R450" s="7">
        <f>IF(WEEKDAY(Tabela1[[#This Row],[Dzień]])=1,Tabela1[[#This Row],[Nowa liczba rowerów]]*15,0) + Tabela1[[#This Row],[Koszt kupionych rowerów]]</f>
        <v>555</v>
      </c>
      <c r="S450"/>
    </row>
    <row r="451" spans="1:19" x14ac:dyDescent="0.25">
      <c r="A451" s="1">
        <v>45376</v>
      </c>
      <c r="B451" s="1" t="s">
        <v>3</v>
      </c>
      <c r="C451" s="4" t="str">
        <f>VLOOKUP(MONTH(Tabela1[[#This Row],[Dzień]]),Tabela3[],2,TRUE)</f>
        <v>Marzec</v>
      </c>
      <c r="D451" s="4">
        <f>YEAR(Tabela1[[#This Row],[Dzień]])</f>
        <v>2024</v>
      </c>
      <c r="E451" s="2">
        <f>VLOOKUP(Tabela1[[#This Row],[Pora roku]],TabelaPopyt[],2,FALSE)</f>
        <v>0.5</v>
      </c>
      <c r="F451" s="3">
        <v>10</v>
      </c>
      <c r="G451" s="7">
        <f>IF(AND(WEEKDAY(Tabela1[[#This Row],[Dzień]])&lt;=6,WEEKDAY(Tabela1[[#This Row],[Dzień]])&gt;=2),ROUNDDOWN(Tabela1[[#This Row],[Popyt]]*Tabela1[[#This Row],[Liczba Rowerów]],0)*30,0)</f>
        <v>150</v>
      </c>
      <c r="H451" s="7">
        <f>IF(WEEKDAY(Tabela1[[#This Row],[Dzień]])=1,Tabela1[[#This Row],[Liczba Rowerów]]*15,0)</f>
        <v>0</v>
      </c>
      <c r="I451" s="7">
        <f>Tabela1[[#This Row],[Przychód]]-Tabela1[[#This Row],[Koszt Serwisu]]</f>
        <v>150</v>
      </c>
      <c r="J451" s="7">
        <f>J450+Tabela1[[#This Row],[Przychód]]</f>
        <v>43530</v>
      </c>
      <c r="K451" s="7">
        <f>K450+Tabela1[[#This Row],[Koszt Serwisu]]</f>
        <v>17750</v>
      </c>
      <c r="L451" s="7">
        <f>Tabela1[[#This Row],[Łączny przychód]]-Tabela1[[#This Row],[Łączny Koszt]]</f>
        <v>25780</v>
      </c>
      <c r="M451" s="7">
        <f>IF(AND(WEEKDAY(Tabela1[[#This Row],[Dzień]])&lt;=6,WEEKDAY(Tabela1[[#This Row],[Dzień]])&gt;=2),ROUNDDOWN(Tabela1[[#This Row],[Popyt]]*Tabela1[[#This Row],[Liczba Rowerów]],0)*E$734,0)</f>
        <v>330</v>
      </c>
      <c r="N451" s="7">
        <f>Tabela1[[#This Row],[Testowany przychód]]-Tabela1[[#This Row],[Koszt Serwisu]]</f>
        <v>330</v>
      </c>
      <c r="O451" s="4">
        <f>IF(P450 &lt;&gt; 0, O450 + 3, O450)</f>
        <v>37</v>
      </c>
      <c r="P451" s="4">
        <f>IF(AND(C451 &lt;&gt; C452,L450&gt;=2400),2400,0)</f>
        <v>0</v>
      </c>
      <c r="Q451" s="7">
        <f>IF(AND(WEEKDAY(Tabela1[[#This Row],[Dzień]])&lt;=6,WEEKDAY(Tabela1[[#This Row],[Dzień]])&gt;=2),ROUNDDOWN(Tabela1[[#This Row],[Popyt]]*Tabela1[[#This Row],[Nowa liczba rowerów]],0)*30,0)</f>
        <v>540</v>
      </c>
      <c r="R451" s="7">
        <f>IF(WEEKDAY(Tabela1[[#This Row],[Dzień]])=1,Tabela1[[#This Row],[Nowa liczba rowerów]]*15,0) + Tabela1[[#This Row],[Koszt kupionych rowerów]]</f>
        <v>0</v>
      </c>
      <c r="S451"/>
    </row>
    <row r="452" spans="1:19" x14ac:dyDescent="0.25">
      <c r="A452" s="1">
        <v>45377</v>
      </c>
      <c r="B452" s="1" t="s">
        <v>3</v>
      </c>
      <c r="C452" s="4" t="str">
        <f>VLOOKUP(MONTH(Tabela1[[#This Row],[Dzień]]),Tabela3[],2,TRUE)</f>
        <v>Marzec</v>
      </c>
      <c r="D452" s="4">
        <f>YEAR(Tabela1[[#This Row],[Dzień]])</f>
        <v>2024</v>
      </c>
      <c r="E452" s="2">
        <f>VLOOKUP(Tabela1[[#This Row],[Pora roku]],TabelaPopyt[],2,FALSE)</f>
        <v>0.5</v>
      </c>
      <c r="F452" s="3">
        <v>10</v>
      </c>
      <c r="G452" s="7">
        <f>IF(AND(WEEKDAY(Tabela1[[#This Row],[Dzień]])&lt;=6,WEEKDAY(Tabela1[[#This Row],[Dzień]])&gt;=2),ROUNDDOWN(Tabela1[[#This Row],[Popyt]]*Tabela1[[#This Row],[Liczba Rowerów]],0)*30,0)</f>
        <v>150</v>
      </c>
      <c r="H452" s="7">
        <f>IF(WEEKDAY(Tabela1[[#This Row],[Dzień]])=1,Tabela1[[#This Row],[Liczba Rowerów]]*15,0)</f>
        <v>0</v>
      </c>
      <c r="I452" s="7">
        <f>Tabela1[[#This Row],[Przychód]]-Tabela1[[#This Row],[Koszt Serwisu]]</f>
        <v>150</v>
      </c>
      <c r="J452" s="7">
        <f>J451+Tabela1[[#This Row],[Przychód]]</f>
        <v>43680</v>
      </c>
      <c r="K452" s="7">
        <f>K451+Tabela1[[#This Row],[Koszt Serwisu]]</f>
        <v>17750</v>
      </c>
      <c r="L452" s="7">
        <f>Tabela1[[#This Row],[Łączny przychód]]-Tabela1[[#This Row],[Łączny Koszt]]</f>
        <v>25930</v>
      </c>
      <c r="M452" s="7">
        <f>IF(AND(WEEKDAY(Tabela1[[#This Row],[Dzień]])&lt;=6,WEEKDAY(Tabela1[[#This Row],[Dzień]])&gt;=2),ROUNDDOWN(Tabela1[[#This Row],[Popyt]]*Tabela1[[#This Row],[Liczba Rowerów]],0)*E$734,0)</f>
        <v>330</v>
      </c>
      <c r="N452" s="7">
        <f>Tabela1[[#This Row],[Testowany przychód]]-Tabela1[[#This Row],[Koszt Serwisu]]</f>
        <v>330</v>
      </c>
      <c r="O452" s="4">
        <f>IF(P451 &lt;&gt; 0, O451 + 3, O451)</f>
        <v>37</v>
      </c>
      <c r="P452" s="4">
        <f>IF(AND(C452 &lt;&gt; C453,L451&gt;=2400),2400,0)</f>
        <v>0</v>
      </c>
      <c r="Q452" s="7">
        <f>IF(AND(WEEKDAY(Tabela1[[#This Row],[Dzień]])&lt;=6,WEEKDAY(Tabela1[[#This Row],[Dzień]])&gt;=2),ROUNDDOWN(Tabela1[[#This Row],[Popyt]]*Tabela1[[#This Row],[Nowa liczba rowerów]],0)*30,0)</f>
        <v>540</v>
      </c>
      <c r="R452" s="7">
        <f>IF(WEEKDAY(Tabela1[[#This Row],[Dzień]])=1,Tabela1[[#This Row],[Nowa liczba rowerów]]*15,0) + Tabela1[[#This Row],[Koszt kupionych rowerów]]</f>
        <v>0</v>
      </c>
      <c r="S452"/>
    </row>
    <row r="453" spans="1:19" x14ac:dyDescent="0.25">
      <c r="A453" s="1">
        <v>45378</v>
      </c>
      <c r="B453" s="1" t="s">
        <v>3</v>
      </c>
      <c r="C453" s="4" t="str">
        <f>VLOOKUP(MONTH(Tabela1[[#This Row],[Dzień]]),Tabela3[],2,TRUE)</f>
        <v>Marzec</v>
      </c>
      <c r="D453" s="4">
        <f>YEAR(Tabela1[[#This Row],[Dzień]])</f>
        <v>2024</v>
      </c>
      <c r="E453" s="2">
        <f>VLOOKUP(Tabela1[[#This Row],[Pora roku]],TabelaPopyt[],2,FALSE)</f>
        <v>0.5</v>
      </c>
      <c r="F453" s="3">
        <v>10</v>
      </c>
      <c r="G453" s="7">
        <f>IF(AND(WEEKDAY(Tabela1[[#This Row],[Dzień]])&lt;=6,WEEKDAY(Tabela1[[#This Row],[Dzień]])&gt;=2),ROUNDDOWN(Tabela1[[#This Row],[Popyt]]*Tabela1[[#This Row],[Liczba Rowerów]],0)*30,0)</f>
        <v>150</v>
      </c>
      <c r="H453" s="7">
        <f>IF(WEEKDAY(Tabela1[[#This Row],[Dzień]])=1,Tabela1[[#This Row],[Liczba Rowerów]]*15,0)</f>
        <v>0</v>
      </c>
      <c r="I453" s="7">
        <f>Tabela1[[#This Row],[Przychód]]-Tabela1[[#This Row],[Koszt Serwisu]]</f>
        <v>150</v>
      </c>
      <c r="J453" s="7">
        <f>J452+Tabela1[[#This Row],[Przychód]]</f>
        <v>43830</v>
      </c>
      <c r="K453" s="7">
        <f>K452+Tabela1[[#This Row],[Koszt Serwisu]]</f>
        <v>17750</v>
      </c>
      <c r="L453" s="7">
        <f>Tabela1[[#This Row],[Łączny przychód]]-Tabela1[[#This Row],[Łączny Koszt]]</f>
        <v>26080</v>
      </c>
      <c r="M453" s="7">
        <f>IF(AND(WEEKDAY(Tabela1[[#This Row],[Dzień]])&lt;=6,WEEKDAY(Tabela1[[#This Row],[Dzień]])&gt;=2),ROUNDDOWN(Tabela1[[#This Row],[Popyt]]*Tabela1[[#This Row],[Liczba Rowerów]],0)*E$734,0)</f>
        <v>330</v>
      </c>
      <c r="N453" s="7">
        <f>Tabela1[[#This Row],[Testowany przychód]]-Tabela1[[#This Row],[Koszt Serwisu]]</f>
        <v>330</v>
      </c>
      <c r="O453" s="4">
        <f>IF(P452 &lt;&gt; 0, O452 + 3, O452)</f>
        <v>37</v>
      </c>
      <c r="P453" s="4">
        <f>IF(AND(C453 &lt;&gt; C454,L452&gt;=2400),2400,0)</f>
        <v>0</v>
      </c>
      <c r="Q453" s="7">
        <f>IF(AND(WEEKDAY(Tabela1[[#This Row],[Dzień]])&lt;=6,WEEKDAY(Tabela1[[#This Row],[Dzień]])&gt;=2),ROUNDDOWN(Tabela1[[#This Row],[Popyt]]*Tabela1[[#This Row],[Nowa liczba rowerów]],0)*30,0)</f>
        <v>540</v>
      </c>
      <c r="R453" s="7">
        <f>IF(WEEKDAY(Tabela1[[#This Row],[Dzień]])=1,Tabela1[[#This Row],[Nowa liczba rowerów]]*15,0) + Tabela1[[#This Row],[Koszt kupionych rowerów]]</f>
        <v>0</v>
      </c>
      <c r="S453"/>
    </row>
    <row r="454" spans="1:19" x14ac:dyDescent="0.25">
      <c r="A454" s="1">
        <v>45379</v>
      </c>
      <c r="B454" s="1" t="s">
        <v>3</v>
      </c>
      <c r="C454" s="4" t="str">
        <f>VLOOKUP(MONTH(Tabela1[[#This Row],[Dzień]]),Tabela3[],2,TRUE)</f>
        <v>Marzec</v>
      </c>
      <c r="D454" s="4">
        <f>YEAR(Tabela1[[#This Row],[Dzień]])</f>
        <v>2024</v>
      </c>
      <c r="E454" s="2">
        <f>VLOOKUP(Tabela1[[#This Row],[Pora roku]],TabelaPopyt[],2,FALSE)</f>
        <v>0.5</v>
      </c>
      <c r="F454" s="3">
        <v>10</v>
      </c>
      <c r="G454" s="7">
        <f>IF(AND(WEEKDAY(Tabela1[[#This Row],[Dzień]])&lt;=6,WEEKDAY(Tabela1[[#This Row],[Dzień]])&gt;=2),ROUNDDOWN(Tabela1[[#This Row],[Popyt]]*Tabela1[[#This Row],[Liczba Rowerów]],0)*30,0)</f>
        <v>150</v>
      </c>
      <c r="H454" s="7">
        <f>IF(WEEKDAY(Tabela1[[#This Row],[Dzień]])=1,Tabela1[[#This Row],[Liczba Rowerów]]*15,0)</f>
        <v>0</v>
      </c>
      <c r="I454" s="7">
        <f>Tabela1[[#This Row],[Przychód]]-Tabela1[[#This Row],[Koszt Serwisu]]</f>
        <v>150</v>
      </c>
      <c r="J454" s="7">
        <f>J453+Tabela1[[#This Row],[Przychód]]</f>
        <v>43980</v>
      </c>
      <c r="K454" s="7">
        <f>K453+Tabela1[[#This Row],[Koszt Serwisu]]</f>
        <v>17750</v>
      </c>
      <c r="L454" s="7">
        <f>Tabela1[[#This Row],[Łączny przychód]]-Tabela1[[#This Row],[Łączny Koszt]]</f>
        <v>26230</v>
      </c>
      <c r="M454" s="7">
        <f>IF(AND(WEEKDAY(Tabela1[[#This Row],[Dzień]])&lt;=6,WEEKDAY(Tabela1[[#This Row],[Dzień]])&gt;=2),ROUNDDOWN(Tabela1[[#This Row],[Popyt]]*Tabela1[[#This Row],[Liczba Rowerów]],0)*E$734,0)</f>
        <v>330</v>
      </c>
      <c r="N454" s="7">
        <f>Tabela1[[#This Row],[Testowany przychód]]-Tabela1[[#This Row],[Koszt Serwisu]]</f>
        <v>330</v>
      </c>
      <c r="O454" s="4">
        <f>IF(P453 &lt;&gt; 0, O453 + 3, O453)</f>
        <v>37</v>
      </c>
      <c r="P454" s="4">
        <f>IF(AND(C454 &lt;&gt; C455,L453&gt;=2400),2400,0)</f>
        <v>0</v>
      </c>
      <c r="Q454" s="7">
        <f>IF(AND(WEEKDAY(Tabela1[[#This Row],[Dzień]])&lt;=6,WEEKDAY(Tabela1[[#This Row],[Dzień]])&gt;=2),ROUNDDOWN(Tabela1[[#This Row],[Popyt]]*Tabela1[[#This Row],[Nowa liczba rowerów]],0)*30,0)</f>
        <v>540</v>
      </c>
      <c r="R454" s="7">
        <f>IF(WEEKDAY(Tabela1[[#This Row],[Dzień]])=1,Tabela1[[#This Row],[Nowa liczba rowerów]]*15,0) + Tabela1[[#This Row],[Koszt kupionych rowerów]]</f>
        <v>0</v>
      </c>
      <c r="S454"/>
    </row>
    <row r="455" spans="1:19" x14ac:dyDescent="0.25">
      <c r="A455" s="1">
        <v>45380</v>
      </c>
      <c r="B455" s="1" t="s">
        <v>3</v>
      </c>
      <c r="C455" s="4" t="str">
        <f>VLOOKUP(MONTH(Tabela1[[#This Row],[Dzień]]),Tabela3[],2,TRUE)</f>
        <v>Marzec</v>
      </c>
      <c r="D455" s="4">
        <f>YEAR(Tabela1[[#This Row],[Dzień]])</f>
        <v>2024</v>
      </c>
      <c r="E455" s="2">
        <f>VLOOKUP(Tabela1[[#This Row],[Pora roku]],TabelaPopyt[],2,FALSE)</f>
        <v>0.5</v>
      </c>
      <c r="F455" s="3">
        <v>10</v>
      </c>
      <c r="G455" s="7">
        <f>IF(AND(WEEKDAY(Tabela1[[#This Row],[Dzień]])&lt;=6,WEEKDAY(Tabela1[[#This Row],[Dzień]])&gt;=2),ROUNDDOWN(Tabela1[[#This Row],[Popyt]]*Tabela1[[#This Row],[Liczba Rowerów]],0)*30,0)</f>
        <v>150</v>
      </c>
      <c r="H455" s="7">
        <f>IF(WEEKDAY(Tabela1[[#This Row],[Dzień]])=1,Tabela1[[#This Row],[Liczba Rowerów]]*15,0)</f>
        <v>0</v>
      </c>
      <c r="I455" s="7">
        <f>Tabela1[[#This Row],[Przychód]]-Tabela1[[#This Row],[Koszt Serwisu]]</f>
        <v>150</v>
      </c>
      <c r="J455" s="7">
        <f>J454+Tabela1[[#This Row],[Przychód]]</f>
        <v>44130</v>
      </c>
      <c r="K455" s="7">
        <f>K454+Tabela1[[#This Row],[Koszt Serwisu]]</f>
        <v>17750</v>
      </c>
      <c r="L455" s="7">
        <f>Tabela1[[#This Row],[Łączny przychód]]-Tabela1[[#This Row],[Łączny Koszt]]</f>
        <v>26380</v>
      </c>
      <c r="M455" s="7">
        <f>IF(AND(WEEKDAY(Tabela1[[#This Row],[Dzień]])&lt;=6,WEEKDAY(Tabela1[[#This Row],[Dzień]])&gt;=2),ROUNDDOWN(Tabela1[[#This Row],[Popyt]]*Tabela1[[#This Row],[Liczba Rowerów]],0)*E$734,0)</f>
        <v>330</v>
      </c>
      <c r="N455" s="7">
        <f>Tabela1[[#This Row],[Testowany przychód]]-Tabela1[[#This Row],[Koszt Serwisu]]</f>
        <v>330</v>
      </c>
      <c r="O455" s="4">
        <f>IF(P454 &lt;&gt; 0, O454 + 3, O454)</f>
        <v>37</v>
      </c>
      <c r="P455" s="4">
        <f>IF(AND(C455 &lt;&gt; C456,L454&gt;=2400),2400,0)</f>
        <v>0</v>
      </c>
      <c r="Q455" s="7">
        <f>IF(AND(WEEKDAY(Tabela1[[#This Row],[Dzień]])&lt;=6,WEEKDAY(Tabela1[[#This Row],[Dzień]])&gt;=2),ROUNDDOWN(Tabela1[[#This Row],[Popyt]]*Tabela1[[#This Row],[Nowa liczba rowerów]],0)*30,0)</f>
        <v>540</v>
      </c>
      <c r="R455" s="7">
        <f>IF(WEEKDAY(Tabela1[[#This Row],[Dzień]])=1,Tabela1[[#This Row],[Nowa liczba rowerów]]*15,0) + Tabela1[[#This Row],[Koszt kupionych rowerów]]</f>
        <v>0</v>
      </c>
      <c r="S455"/>
    </row>
    <row r="456" spans="1:19" x14ac:dyDescent="0.25">
      <c r="A456" s="1">
        <v>45381</v>
      </c>
      <c r="B456" s="1" t="s">
        <v>3</v>
      </c>
      <c r="C456" s="4" t="str">
        <f>VLOOKUP(MONTH(Tabela1[[#This Row],[Dzień]]),Tabela3[],2,TRUE)</f>
        <v>Marzec</v>
      </c>
      <c r="D456" s="4">
        <f>YEAR(Tabela1[[#This Row],[Dzień]])</f>
        <v>2024</v>
      </c>
      <c r="E456" s="2">
        <f>VLOOKUP(Tabela1[[#This Row],[Pora roku]],TabelaPopyt[],2,FALSE)</f>
        <v>0.5</v>
      </c>
      <c r="F456" s="3">
        <v>10</v>
      </c>
      <c r="G456" s="7">
        <f>IF(AND(WEEKDAY(Tabela1[[#This Row],[Dzień]])&lt;=6,WEEKDAY(Tabela1[[#This Row],[Dzień]])&gt;=2),ROUNDDOWN(Tabela1[[#This Row],[Popyt]]*Tabela1[[#This Row],[Liczba Rowerów]],0)*30,0)</f>
        <v>0</v>
      </c>
      <c r="H456" s="7">
        <f>IF(WEEKDAY(Tabela1[[#This Row],[Dzień]])=1,Tabela1[[#This Row],[Liczba Rowerów]]*15,0)</f>
        <v>0</v>
      </c>
      <c r="I456" s="7">
        <f>Tabela1[[#This Row],[Przychód]]-Tabela1[[#This Row],[Koszt Serwisu]]</f>
        <v>0</v>
      </c>
      <c r="J456" s="7">
        <f>J455+Tabela1[[#This Row],[Przychód]]</f>
        <v>44130</v>
      </c>
      <c r="K456" s="7">
        <f>K455+Tabela1[[#This Row],[Koszt Serwisu]]</f>
        <v>17750</v>
      </c>
      <c r="L456" s="7">
        <f>Tabela1[[#This Row],[Łączny przychód]]-Tabela1[[#This Row],[Łączny Koszt]]</f>
        <v>26380</v>
      </c>
      <c r="M456" s="7">
        <f>IF(AND(WEEKDAY(Tabela1[[#This Row],[Dzień]])&lt;=6,WEEKDAY(Tabela1[[#This Row],[Dzień]])&gt;=2),ROUNDDOWN(Tabela1[[#This Row],[Popyt]]*Tabela1[[#This Row],[Liczba Rowerów]],0)*E$734,0)</f>
        <v>0</v>
      </c>
      <c r="N456" s="7">
        <f>Tabela1[[#This Row],[Testowany przychód]]-Tabela1[[#This Row],[Koszt Serwisu]]</f>
        <v>0</v>
      </c>
      <c r="O456" s="4">
        <f>IF(P455 &lt;&gt; 0, O455 + 3, O455)</f>
        <v>37</v>
      </c>
      <c r="P456" s="4">
        <f>IF(AND(C456 &lt;&gt; C457,L455&gt;=2400),2400,0)</f>
        <v>0</v>
      </c>
      <c r="Q456" s="7">
        <f>IF(AND(WEEKDAY(Tabela1[[#This Row],[Dzień]])&lt;=6,WEEKDAY(Tabela1[[#This Row],[Dzień]])&gt;=2),ROUNDDOWN(Tabela1[[#This Row],[Popyt]]*Tabela1[[#This Row],[Nowa liczba rowerów]],0)*30,0)</f>
        <v>0</v>
      </c>
      <c r="R456" s="7">
        <f>IF(WEEKDAY(Tabela1[[#This Row],[Dzień]])=1,Tabela1[[#This Row],[Nowa liczba rowerów]]*15,0) + Tabela1[[#This Row],[Koszt kupionych rowerów]]</f>
        <v>0</v>
      </c>
      <c r="S456"/>
    </row>
    <row r="457" spans="1:19" x14ac:dyDescent="0.25">
      <c r="A457" s="1">
        <v>45382</v>
      </c>
      <c r="B457" s="1" t="s">
        <v>3</v>
      </c>
      <c r="C457" s="4" t="str">
        <f>VLOOKUP(MONTH(Tabela1[[#This Row],[Dzień]]),Tabela3[],2,TRUE)</f>
        <v>Marzec</v>
      </c>
      <c r="D457" s="4">
        <f>YEAR(Tabela1[[#This Row],[Dzień]])</f>
        <v>2024</v>
      </c>
      <c r="E457" s="2">
        <f>VLOOKUP(Tabela1[[#This Row],[Pora roku]],TabelaPopyt[],2,FALSE)</f>
        <v>0.5</v>
      </c>
      <c r="F457" s="3">
        <v>10</v>
      </c>
      <c r="G457" s="7">
        <f>IF(AND(WEEKDAY(Tabela1[[#This Row],[Dzień]])&lt;=6,WEEKDAY(Tabela1[[#This Row],[Dzień]])&gt;=2),ROUNDDOWN(Tabela1[[#This Row],[Popyt]]*Tabela1[[#This Row],[Liczba Rowerów]],0)*30,0)</f>
        <v>0</v>
      </c>
      <c r="H457" s="7">
        <f>IF(WEEKDAY(Tabela1[[#This Row],[Dzień]])=1,Tabela1[[#This Row],[Liczba Rowerów]]*15,0)</f>
        <v>150</v>
      </c>
      <c r="I457" s="7">
        <f>Tabela1[[#This Row],[Przychód]]-Tabela1[[#This Row],[Koszt Serwisu]]</f>
        <v>-150</v>
      </c>
      <c r="J457" s="7">
        <f>J456+Tabela1[[#This Row],[Przychód]]</f>
        <v>44130</v>
      </c>
      <c r="K457" s="7">
        <f>K456+Tabela1[[#This Row],[Koszt Serwisu]]</f>
        <v>17900</v>
      </c>
      <c r="L457" s="7">
        <f>Tabela1[[#This Row],[Łączny przychód]]-Tabela1[[#This Row],[Łączny Koszt]]</f>
        <v>26230</v>
      </c>
      <c r="M457" s="7">
        <f>IF(AND(WEEKDAY(Tabela1[[#This Row],[Dzień]])&lt;=6,WEEKDAY(Tabela1[[#This Row],[Dzień]])&gt;=2),ROUNDDOWN(Tabela1[[#This Row],[Popyt]]*Tabela1[[#This Row],[Liczba Rowerów]],0)*E$734,0)</f>
        <v>0</v>
      </c>
      <c r="N457" s="7">
        <f>Tabela1[[#This Row],[Testowany przychód]]-Tabela1[[#This Row],[Koszt Serwisu]]</f>
        <v>-150</v>
      </c>
      <c r="O457" s="4">
        <f>IF(P456 &lt;&gt; 0, O456 + 3, O456)</f>
        <v>37</v>
      </c>
      <c r="P457" s="4">
        <f>IF(AND(C457 &lt;&gt; C458,L456&gt;=2400),2400,0)</f>
        <v>2400</v>
      </c>
      <c r="Q457" s="7">
        <f>IF(AND(WEEKDAY(Tabela1[[#This Row],[Dzień]])&lt;=6,WEEKDAY(Tabela1[[#This Row],[Dzień]])&gt;=2),ROUNDDOWN(Tabela1[[#This Row],[Popyt]]*Tabela1[[#This Row],[Nowa liczba rowerów]],0)*30,0)</f>
        <v>0</v>
      </c>
      <c r="R457" s="7">
        <f>IF(WEEKDAY(Tabela1[[#This Row],[Dzień]])=1,Tabela1[[#This Row],[Nowa liczba rowerów]]*15,0) + Tabela1[[#This Row],[Koszt kupionych rowerów]]</f>
        <v>2955</v>
      </c>
      <c r="S457"/>
    </row>
    <row r="458" spans="1:19" x14ac:dyDescent="0.25">
      <c r="A458" s="1">
        <v>45383</v>
      </c>
      <c r="B458" s="1" t="s">
        <v>3</v>
      </c>
      <c r="C458" s="4" t="str">
        <f>VLOOKUP(MONTH(Tabela1[[#This Row],[Dzień]]),Tabela3[],2,TRUE)</f>
        <v>Kwiecień</v>
      </c>
      <c r="D458" s="4">
        <f>YEAR(Tabela1[[#This Row],[Dzień]])</f>
        <v>2024</v>
      </c>
      <c r="E458" s="2">
        <f>VLOOKUP(Tabela1[[#This Row],[Pora roku]],TabelaPopyt[],2,FALSE)</f>
        <v>0.5</v>
      </c>
      <c r="F458" s="3">
        <v>10</v>
      </c>
      <c r="G458" s="7">
        <f>IF(AND(WEEKDAY(Tabela1[[#This Row],[Dzień]])&lt;=6,WEEKDAY(Tabela1[[#This Row],[Dzień]])&gt;=2),ROUNDDOWN(Tabela1[[#This Row],[Popyt]]*Tabela1[[#This Row],[Liczba Rowerów]],0)*30,0)</f>
        <v>150</v>
      </c>
      <c r="H458" s="7">
        <f>IF(WEEKDAY(Tabela1[[#This Row],[Dzień]])=1,Tabela1[[#This Row],[Liczba Rowerów]]*15,0)</f>
        <v>0</v>
      </c>
      <c r="I458" s="7">
        <f>Tabela1[[#This Row],[Przychód]]-Tabela1[[#This Row],[Koszt Serwisu]]</f>
        <v>150</v>
      </c>
      <c r="J458" s="7">
        <f>J457+Tabela1[[#This Row],[Przychód]]</f>
        <v>44280</v>
      </c>
      <c r="K458" s="7">
        <f>K457+Tabela1[[#This Row],[Koszt Serwisu]]</f>
        <v>17900</v>
      </c>
      <c r="L458" s="7">
        <f>Tabela1[[#This Row],[Łączny przychód]]-Tabela1[[#This Row],[Łączny Koszt]]</f>
        <v>26380</v>
      </c>
      <c r="M458" s="7">
        <f>IF(AND(WEEKDAY(Tabela1[[#This Row],[Dzień]])&lt;=6,WEEKDAY(Tabela1[[#This Row],[Dzień]])&gt;=2),ROUNDDOWN(Tabela1[[#This Row],[Popyt]]*Tabela1[[#This Row],[Liczba Rowerów]],0)*E$734,0)</f>
        <v>330</v>
      </c>
      <c r="N458" s="7">
        <f>Tabela1[[#This Row],[Testowany przychód]]-Tabela1[[#This Row],[Koszt Serwisu]]</f>
        <v>330</v>
      </c>
      <c r="O458" s="4">
        <f>IF(P457 &lt;&gt; 0, O457 + 3, O457)</f>
        <v>40</v>
      </c>
      <c r="P458" s="4">
        <f>IF(AND(C458 &lt;&gt; C459,L457&gt;=2400),2400,0)</f>
        <v>0</v>
      </c>
      <c r="Q458" s="7">
        <f>IF(AND(WEEKDAY(Tabela1[[#This Row],[Dzień]])&lt;=6,WEEKDAY(Tabela1[[#This Row],[Dzień]])&gt;=2),ROUNDDOWN(Tabela1[[#This Row],[Popyt]]*Tabela1[[#This Row],[Nowa liczba rowerów]],0)*30,0)</f>
        <v>600</v>
      </c>
      <c r="R458" s="7">
        <f>IF(WEEKDAY(Tabela1[[#This Row],[Dzień]])=1,Tabela1[[#This Row],[Nowa liczba rowerów]]*15,0) + Tabela1[[#This Row],[Koszt kupionych rowerów]]</f>
        <v>0</v>
      </c>
      <c r="S458"/>
    </row>
    <row r="459" spans="1:19" x14ac:dyDescent="0.25">
      <c r="A459" s="1">
        <v>45384</v>
      </c>
      <c r="B459" s="1" t="s">
        <v>3</v>
      </c>
      <c r="C459" s="4" t="str">
        <f>VLOOKUP(MONTH(Tabela1[[#This Row],[Dzień]]),Tabela3[],2,TRUE)</f>
        <v>Kwiecień</v>
      </c>
      <c r="D459" s="4">
        <f>YEAR(Tabela1[[#This Row],[Dzień]])</f>
        <v>2024</v>
      </c>
      <c r="E459" s="2">
        <f>VLOOKUP(Tabela1[[#This Row],[Pora roku]],TabelaPopyt[],2,FALSE)</f>
        <v>0.5</v>
      </c>
      <c r="F459" s="3">
        <v>10</v>
      </c>
      <c r="G459" s="7">
        <f>IF(AND(WEEKDAY(Tabela1[[#This Row],[Dzień]])&lt;=6,WEEKDAY(Tabela1[[#This Row],[Dzień]])&gt;=2),ROUNDDOWN(Tabela1[[#This Row],[Popyt]]*Tabela1[[#This Row],[Liczba Rowerów]],0)*30,0)</f>
        <v>150</v>
      </c>
      <c r="H459" s="7">
        <f>IF(WEEKDAY(Tabela1[[#This Row],[Dzień]])=1,Tabela1[[#This Row],[Liczba Rowerów]]*15,0)</f>
        <v>0</v>
      </c>
      <c r="I459" s="7">
        <f>Tabela1[[#This Row],[Przychód]]-Tabela1[[#This Row],[Koszt Serwisu]]</f>
        <v>150</v>
      </c>
      <c r="J459" s="7">
        <f>J458+Tabela1[[#This Row],[Przychód]]</f>
        <v>44430</v>
      </c>
      <c r="K459" s="7">
        <f>K458+Tabela1[[#This Row],[Koszt Serwisu]]</f>
        <v>17900</v>
      </c>
      <c r="L459" s="7">
        <f>Tabela1[[#This Row],[Łączny przychód]]-Tabela1[[#This Row],[Łączny Koszt]]</f>
        <v>26530</v>
      </c>
      <c r="M459" s="7">
        <f>IF(AND(WEEKDAY(Tabela1[[#This Row],[Dzień]])&lt;=6,WEEKDAY(Tabela1[[#This Row],[Dzień]])&gt;=2),ROUNDDOWN(Tabela1[[#This Row],[Popyt]]*Tabela1[[#This Row],[Liczba Rowerów]],0)*E$734,0)</f>
        <v>330</v>
      </c>
      <c r="N459" s="7">
        <f>Tabela1[[#This Row],[Testowany przychód]]-Tabela1[[#This Row],[Koszt Serwisu]]</f>
        <v>330</v>
      </c>
      <c r="O459" s="4">
        <f>IF(P458 &lt;&gt; 0, O458 + 3, O458)</f>
        <v>40</v>
      </c>
      <c r="P459" s="4">
        <f>IF(AND(C459 &lt;&gt; C460,L458&gt;=2400),2400,0)</f>
        <v>0</v>
      </c>
      <c r="Q459" s="7">
        <f>IF(AND(WEEKDAY(Tabela1[[#This Row],[Dzień]])&lt;=6,WEEKDAY(Tabela1[[#This Row],[Dzień]])&gt;=2),ROUNDDOWN(Tabela1[[#This Row],[Popyt]]*Tabela1[[#This Row],[Nowa liczba rowerów]],0)*30,0)</f>
        <v>600</v>
      </c>
      <c r="R459" s="7">
        <f>IF(WEEKDAY(Tabela1[[#This Row],[Dzień]])=1,Tabela1[[#This Row],[Nowa liczba rowerów]]*15,0) + Tabela1[[#This Row],[Koszt kupionych rowerów]]</f>
        <v>0</v>
      </c>
      <c r="S459"/>
    </row>
    <row r="460" spans="1:19" x14ac:dyDescent="0.25">
      <c r="A460" s="1">
        <v>45385</v>
      </c>
      <c r="B460" s="1" t="s">
        <v>3</v>
      </c>
      <c r="C460" s="4" t="str">
        <f>VLOOKUP(MONTH(Tabela1[[#This Row],[Dzień]]),Tabela3[],2,TRUE)</f>
        <v>Kwiecień</v>
      </c>
      <c r="D460" s="4">
        <f>YEAR(Tabela1[[#This Row],[Dzień]])</f>
        <v>2024</v>
      </c>
      <c r="E460" s="2">
        <f>VLOOKUP(Tabela1[[#This Row],[Pora roku]],TabelaPopyt[],2,FALSE)</f>
        <v>0.5</v>
      </c>
      <c r="F460" s="3">
        <v>10</v>
      </c>
      <c r="G460" s="7">
        <f>IF(AND(WEEKDAY(Tabela1[[#This Row],[Dzień]])&lt;=6,WEEKDAY(Tabela1[[#This Row],[Dzień]])&gt;=2),ROUNDDOWN(Tabela1[[#This Row],[Popyt]]*Tabela1[[#This Row],[Liczba Rowerów]],0)*30,0)</f>
        <v>150</v>
      </c>
      <c r="H460" s="7">
        <f>IF(WEEKDAY(Tabela1[[#This Row],[Dzień]])=1,Tabela1[[#This Row],[Liczba Rowerów]]*15,0)</f>
        <v>0</v>
      </c>
      <c r="I460" s="7">
        <f>Tabela1[[#This Row],[Przychód]]-Tabela1[[#This Row],[Koszt Serwisu]]</f>
        <v>150</v>
      </c>
      <c r="J460" s="7">
        <f>J459+Tabela1[[#This Row],[Przychód]]</f>
        <v>44580</v>
      </c>
      <c r="K460" s="7">
        <f>K459+Tabela1[[#This Row],[Koszt Serwisu]]</f>
        <v>17900</v>
      </c>
      <c r="L460" s="7">
        <f>Tabela1[[#This Row],[Łączny przychód]]-Tabela1[[#This Row],[Łączny Koszt]]</f>
        <v>26680</v>
      </c>
      <c r="M460" s="7">
        <f>IF(AND(WEEKDAY(Tabela1[[#This Row],[Dzień]])&lt;=6,WEEKDAY(Tabela1[[#This Row],[Dzień]])&gt;=2),ROUNDDOWN(Tabela1[[#This Row],[Popyt]]*Tabela1[[#This Row],[Liczba Rowerów]],0)*E$734,0)</f>
        <v>330</v>
      </c>
      <c r="N460" s="7">
        <f>Tabela1[[#This Row],[Testowany przychód]]-Tabela1[[#This Row],[Koszt Serwisu]]</f>
        <v>330</v>
      </c>
      <c r="O460" s="4">
        <f>IF(P459 &lt;&gt; 0, O459 + 3, O459)</f>
        <v>40</v>
      </c>
      <c r="P460" s="4">
        <f>IF(AND(C460 &lt;&gt; C461,L459&gt;=2400),2400,0)</f>
        <v>0</v>
      </c>
      <c r="Q460" s="7">
        <f>IF(AND(WEEKDAY(Tabela1[[#This Row],[Dzień]])&lt;=6,WEEKDAY(Tabela1[[#This Row],[Dzień]])&gt;=2),ROUNDDOWN(Tabela1[[#This Row],[Popyt]]*Tabela1[[#This Row],[Nowa liczba rowerów]],0)*30,0)</f>
        <v>600</v>
      </c>
      <c r="R460" s="7">
        <f>IF(WEEKDAY(Tabela1[[#This Row],[Dzień]])=1,Tabela1[[#This Row],[Nowa liczba rowerów]]*15,0) + Tabela1[[#This Row],[Koszt kupionych rowerów]]</f>
        <v>0</v>
      </c>
      <c r="S460"/>
    </row>
    <row r="461" spans="1:19" x14ac:dyDescent="0.25">
      <c r="A461" s="1">
        <v>45386</v>
      </c>
      <c r="B461" s="1" t="s">
        <v>3</v>
      </c>
      <c r="C461" s="4" t="str">
        <f>VLOOKUP(MONTH(Tabela1[[#This Row],[Dzień]]),Tabela3[],2,TRUE)</f>
        <v>Kwiecień</v>
      </c>
      <c r="D461" s="4">
        <f>YEAR(Tabela1[[#This Row],[Dzień]])</f>
        <v>2024</v>
      </c>
      <c r="E461" s="2">
        <f>VLOOKUP(Tabela1[[#This Row],[Pora roku]],TabelaPopyt[],2,FALSE)</f>
        <v>0.5</v>
      </c>
      <c r="F461" s="3">
        <v>10</v>
      </c>
      <c r="G461" s="7">
        <f>IF(AND(WEEKDAY(Tabela1[[#This Row],[Dzień]])&lt;=6,WEEKDAY(Tabela1[[#This Row],[Dzień]])&gt;=2),ROUNDDOWN(Tabela1[[#This Row],[Popyt]]*Tabela1[[#This Row],[Liczba Rowerów]],0)*30,0)</f>
        <v>150</v>
      </c>
      <c r="H461" s="7">
        <f>IF(WEEKDAY(Tabela1[[#This Row],[Dzień]])=1,Tabela1[[#This Row],[Liczba Rowerów]]*15,0)</f>
        <v>0</v>
      </c>
      <c r="I461" s="7">
        <f>Tabela1[[#This Row],[Przychód]]-Tabela1[[#This Row],[Koszt Serwisu]]</f>
        <v>150</v>
      </c>
      <c r="J461" s="7">
        <f>J460+Tabela1[[#This Row],[Przychód]]</f>
        <v>44730</v>
      </c>
      <c r="K461" s="7">
        <f>K460+Tabela1[[#This Row],[Koszt Serwisu]]</f>
        <v>17900</v>
      </c>
      <c r="L461" s="7">
        <f>Tabela1[[#This Row],[Łączny przychód]]-Tabela1[[#This Row],[Łączny Koszt]]</f>
        <v>26830</v>
      </c>
      <c r="M461" s="7">
        <f>IF(AND(WEEKDAY(Tabela1[[#This Row],[Dzień]])&lt;=6,WEEKDAY(Tabela1[[#This Row],[Dzień]])&gt;=2),ROUNDDOWN(Tabela1[[#This Row],[Popyt]]*Tabela1[[#This Row],[Liczba Rowerów]],0)*E$734,0)</f>
        <v>330</v>
      </c>
      <c r="N461" s="7">
        <f>Tabela1[[#This Row],[Testowany przychód]]-Tabela1[[#This Row],[Koszt Serwisu]]</f>
        <v>330</v>
      </c>
      <c r="O461" s="4">
        <f>IF(P460 &lt;&gt; 0, O460 + 3, O460)</f>
        <v>40</v>
      </c>
      <c r="P461" s="4">
        <f>IF(AND(C461 &lt;&gt; C462,L460&gt;=2400),2400,0)</f>
        <v>0</v>
      </c>
      <c r="Q461" s="7">
        <f>IF(AND(WEEKDAY(Tabela1[[#This Row],[Dzień]])&lt;=6,WEEKDAY(Tabela1[[#This Row],[Dzień]])&gt;=2),ROUNDDOWN(Tabela1[[#This Row],[Popyt]]*Tabela1[[#This Row],[Nowa liczba rowerów]],0)*30,0)</f>
        <v>600</v>
      </c>
      <c r="R461" s="7">
        <f>IF(WEEKDAY(Tabela1[[#This Row],[Dzień]])=1,Tabela1[[#This Row],[Nowa liczba rowerów]]*15,0) + Tabela1[[#This Row],[Koszt kupionych rowerów]]</f>
        <v>0</v>
      </c>
      <c r="S461"/>
    </row>
    <row r="462" spans="1:19" x14ac:dyDescent="0.25">
      <c r="A462" s="1">
        <v>45387</v>
      </c>
      <c r="B462" s="1" t="s">
        <v>3</v>
      </c>
      <c r="C462" s="4" t="str">
        <f>VLOOKUP(MONTH(Tabela1[[#This Row],[Dzień]]),Tabela3[],2,TRUE)</f>
        <v>Kwiecień</v>
      </c>
      <c r="D462" s="4">
        <f>YEAR(Tabela1[[#This Row],[Dzień]])</f>
        <v>2024</v>
      </c>
      <c r="E462" s="2">
        <f>VLOOKUP(Tabela1[[#This Row],[Pora roku]],TabelaPopyt[],2,FALSE)</f>
        <v>0.5</v>
      </c>
      <c r="F462" s="3">
        <v>10</v>
      </c>
      <c r="G462" s="7">
        <f>IF(AND(WEEKDAY(Tabela1[[#This Row],[Dzień]])&lt;=6,WEEKDAY(Tabela1[[#This Row],[Dzień]])&gt;=2),ROUNDDOWN(Tabela1[[#This Row],[Popyt]]*Tabela1[[#This Row],[Liczba Rowerów]],0)*30,0)</f>
        <v>150</v>
      </c>
      <c r="H462" s="7">
        <f>IF(WEEKDAY(Tabela1[[#This Row],[Dzień]])=1,Tabela1[[#This Row],[Liczba Rowerów]]*15,0)</f>
        <v>0</v>
      </c>
      <c r="I462" s="7">
        <f>Tabela1[[#This Row],[Przychód]]-Tabela1[[#This Row],[Koszt Serwisu]]</f>
        <v>150</v>
      </c>
      <c r="J462" s="7">
        <f>J461+Tabela1[[#This Row],[Przychód]]</f>
        <v>44880</v>
      </c>
      <c r="K462" s="7">
        <f>K461+Tabela1[[#This Row],[Koszt Serwisu]]</f>
        <v>17900</v>
      </c>
      <c r="L462" s="7">
        <f>Tabela1[[#This Row],[Łączny przychód]]-Tabela1[[#This Row],[Łączny Koszt]]</f>
        <v>26980</v>
      </c>
      <c r="M462" s="7">
        <f>IF(AND(WEEKDAY(Tabela1[[#This Row],[Dzień]])&lt;=6,WEEKDAY(Tabela1[[#This Row],[Dzień]])&gt;=2),ROUNDDOWN(Tabela1[[#This Row],[Popyt]]*Tabela1[[#This Row],[Liczba Rowerów]],0)*E$734,0)</f>
        <v>330</v>
      </c>
      <c r="N462" s="7">
        <f>Tabela1[[#This Row],[Testowany przychód]]-Tabela1[[#This Row],[Koszt Serwisu]]</f>
        <v>330</v>
      </c>
      <c r="O462" s="4">
        <f>IF(P461 &lt;&gt; 0, O461 + 3, O461)</f>
        <v>40</v>
      </c>
      <c r="P462" s="4">
        <f>IF(AND(C462 &lt;&gt; C463,L461&gt;=2400),2400,0)</f>
        <v>0</v>
      </c>
      <c r="Q462" s="7">
        <f>IF(AND(WEEKDAY(Tabela1[[#This Row],[Dzień]])&lt;=6,WEEKDAY(Tabela1[[#This Row],[Dzień]])&gt;=2),ROUNDDOWN(Tabela1[[#This Row],[Popyt]]*Tabela1[[#This Row],[Nowa liczba rowerów]],0)*30,0)</f>
        <v>600</v>
      </c>
      <c r="R462" s="7">
        <f>IF(WEEKDAY(Tabela1[[#This Row],[Dzień]])=1,Tabela1[[#This Row],[Nowa liczba rowerów]]*15,0) + Tabela1[[#This Row],[Koszt kupionych rowerów]]</f>
        <v>0</v>
      </c>
      <c r="S462"/>
    </row>
    <row r="463" spans="1:19" x14ac:dyDescent="0.25">
      <c r="A463" s="1">
        <v>45388</v>
      </c>
      <c r="B463" s="1" t="s">
        <v>3</v>
      </c>
      <c r="C463" s="4" t="str">
        <f>VLOOKUP(MONTH(Tabela1[[#This Row],[Dzień]]),Tabela3[],2,TRUE)</f>
        <v>Kwiecień</v>
      </c>
      <c r="D463" s="4">
        <f>YEAR(Tabela1[[#This Row],[Dzień]])</f>
        <v>2024</v>
      </c>
      <c r="E463" s="2">
        <f>VLOOKUP(Tabela1[[#This Row],[Pora roku]],TabelaPopyt[],2,FALSE)</f>
        <v>0.5</v>
      </c>
      <c r="F463" s="3">
        <v>10</v>
      </c>
      <c r="G463" s="7">
        <f>IF(AND(WEEKDAY(Tabela1[[#This Row],[Dzień]])&lt;=6,WEEKDAY(Tabela1[[#This Row],[Dzień]])&gt;=2),ROUNDDOWN(Tabela1[[#This Row],[Popyt]]*Tabela1[[#This Row],[Liczba Rowerów]],0)*30,0)</f>
        <v>0</v>
      </c>
      <c r="H463" s="7">
        <f>IF(WEEKDAY(Tabela1[[#This Row],[Dzień]])=1,Tabela1[[#This Row],[Liczba Rowerów]]*15,0)</f>
        <v>0</v>
      </c>
      <c r="I463" s="7">
        <f>Tabela1[[#This Row],[Przychód]]-Tabela1[[#This Row],[Koszt Serwisu]]</f>
        <v>0</v>
      </c>
      <c r="J463" s="7">
        <f>J462+Tabela1[[#This Row],[Przychód]]</f>
        <v>44880</v>
      </c>
      <c r="K463" s="7">
        <f>K462+Tabela1[[#This Row],[Koszt Serwisu]]</f>
        <v>17900</v>
      </c>
      <c r="L463" s="7">
        <f>Tabela1[[#This Row],[Łączny przychód]]-Tabela1[[#This Row],[Łączny Koszt]]</f>
        <v>26980</v>
      </c>
      <c r="M463" s="7">
        <f>IF(AND(WEEKDAY(Tabela1[[#This Row],[Dzień]])&lt;=6,WEEKDAY(Tabela1[[#This Row],[Dzień]])&gt;=2),ROUNDDOWN(Tabela1[[#This Row],[Popyt]]*Tabela1[[#This Row],[Liczba Rowerów]],0)*E$734,0)</f>
        <v>0</v>
      </c>
      <c r="N463" s="7">
        <f>Tabela1[[#This Row],[Testowany przychód]]-Tabela1[[#This Row],[Koszt Serwisu]]</f>
        <v>0</v>
      </c>
      <c r="O463" s="4">
        <f>IF(P462 &lt;&gt; 0, O462 + 3, O462)</f>
        <v>40</v>
      </c>
      <c r="P463" s="4">
        <f>IF(AND(C463 &lt;&gt; C464,L462&gt;=2400),2400,0)</f>
        <v>0</v>
      </c>
      <c r="Q463" s="7">
        <f>IF(AND(WEEKDAY(Tabela1[[#This Row],[Dzień]])&lt;=6,WEEKDAY(Tabela1[[#This Row],[Dzień]])&gt;=2),ROUNDDOWN(Tabela1[[#This Row],[Popyt]]*Tabela1[[#This Row],[Nowa liczba rowerów]],0)*30,0)</f>
        <v>0</v>
      </c>
      <c r="R463" s="7">
        <f>IF(WEEKDAY(Tabela1[[#This Row],[Dzień]])=1,Tabela1[[#This Row],[Nowa liczba rowerów]]*15,0) + Tabela1[[#This Row],[Koszt kupionych rowerów]]</f>
        <v>0</v>
      </c>
      <c r="S463"/>
    </row>
    <row r="464" spans="1:19" x14ac:dyDescent="0.25">
      <c r="A464" s="1">
        <v>45389</v>
      </c>
      <c r="B464" s="1" t="s">
        <v>3</v>
      </c>
      <c r="C464" s="4" t="str">
        <f>VLOOKUP(MONTH(Tabela1[[#This Row],[Dzień]]),Tabela3[],2,TRUE)</f>
        <v>Kwiecień</v>
      </c>
      <c r="D464" s="4">
        <f>YEAR(Tabela1[[#This Row],[Dzień]])</f>
        <v>2024</v>
      </c>
      <c r="E464" s="2">
        <f>VLOOKUP(Tabela1[[#This Row],[Pora roku]],TabelaPopyt[],2,FALSE)</f>
        <v>0.5</v>
      </c>
      <c r="F464" s="3">
        <v>10</v>
      </c>
      <c r="G464" s="7">
        <f>IF(AND(WEEKDAY(Tabela1[[#This Row],[Dzień]])&lt;=6,WEEKDAY(Tabela1[[#This Row],[Dzień]])&gt;=2),ROUNDDOWN(Tabela1[[#This Row],[Popyt]]*Tabela1[[#This Row],[Liczba Rowerów]],0)*30,0)</f>
        <v>0</v>
      </c>
      <c r="H464" s="7">
        <f>IF(WEEKDAY(Tabela1[[#This Row],[Dzień]])=1,Tabela1[[#This Row],[Liczba Rowerów]]*15,0)</f>
        <v>150</v>
      </c>
      <c r="I464" s="7">
        <f>Tabela1[[#This Row],[Przychód]]-Tabela1[[#This Row],[Koszt Serwisu]]</f>
        <v>-150</v>
      </c>
      <c r="J464" s="7">
        <f>J463+Tabela1[[#This Row],[Przychód]]</f>
        <v>44880</v>
      </c>
      <c r="K464" s="7">
        <f>K463+Tabela1[[#This Row],[Koszt Serwisu]]</f>
        <v>18050</v>
      </c>
      <c r="L464" s="7">
        <f>Tabela1[[#This Row],[Łączny przychód]]-Tabela1[[#This Row],[Łączny Koszt]]</f>
        <v>26830</v>
      </c>
      <c r="M464" s="7">
        <f>IF(AND(WEEKDAY(Tabela1[[#This Row],[Dzień]])&lt;=6,WEEKDAY(Tabela1[[#This Row],[Dzień]])&gt;=2),ROUNDDOWN(Tabela1[[#This Row],[Popyt]]*Tabela1[[#This Row],[Liczba Rowerów]],0)*E$734,0)</f>
        <v>0</v>
      </c>
      <c r="N464" s="7">
        <f>Tabela1[[#This Row],[Testowany przychód]]-Tabela1[[#This Row],[Koszt Serwisu]]</f>
        <v>-150</v>
      </c>
      <c r="O464" s="4">
        <f>IF(P463 &lt;&gt; 0, O463 + 3, O463)</f>
        <v>40</v>
      </c>
      <c r="P464" s="4">
        <f>IF(AND(C464 &lt;&gt; C465,L463&gt;=2400),2400,0)</f>
        <v>0</v>
      </c>
      <c r="Q464" s="7">
        <f>IF(AND(WEEKDAY(Tabela1[[#This Row],[Dzień]])&lt;=6,WEEKDAY(Tabela1[[#This Row],[Dzień]])&gt;=2),ROUNDDOWN(Tabela1[[#This Row],[Popyt]]*Tabela1[[#This Row],[Nowa liczba rowerów]],0)*30,0)</f>
        <v>0</v>
      </c>
      <c r="R464" s="7">
        <f>IF(WEEKDAY(Tabela1[[#This Row],[Dzień]])=1,Tabela1[[#This Row],[Nowa liczba rowerów]]*15,0) + Tabela1[[#This Row],[Koszt kupionych rowerów]]</f>
        <v>600</v>
      </c>
      <c r="S464"/>
    </row>
    <row r="465" spans="1:19" x14ac:dyDescent="0.25">
      <c r="A465" s="1">
        <v>45390</v>
      </c>
      <c r="B465" s="1" t="s">
        <v>3</v>
      </c>
      <c r="C465" s="4" t="str">
        <f>VLOOKUP(MONTH(Tabela1[[#This Row],[Dzień]]),Tabela3[],2,TRUE)</f>
        <v>Kwiecień</v>
      </c>
      <c r="D465" s="4">
        <f>YEAR(Tabela1[[#This Row],[Dzień]])</f>
        <v>2024</v>
      </c>
      <c r="E465" s="2">
        <f>VLOOKUP(Tabela1[[#This Row],[Pora roku]],TabelaPopyt[],2,FALSE)</f>
        <v>0.5</v>
      </c>
      <c r="F465" s="3">
        <v>10</v>
      </c>
      <c r="G465" s="7">
        <f>IF(AND(WEEKDAY(Tabela1[[#This Row],[Dzień]])&lt;=6,WEEKDAY(Tabela1[[#This Row],[Dzień]])&gt;=2),ROUNDDOWN(Tabela1[[#This Row],[Popyt]]*Tabela1[[#This Row],[Liczba Rowerów]],0)*30,0)</f>
        <v>150</v>
      </c>
      <c r="H465" s="7">
        <f>IF(WEEKDAY(Tabela1[[#This Row],[Dzień]])=1,Tabela1[[#This Row],[Liczba Rowerów]]*15,0)</f>
        <v>0</v>
      </c>
      <c r="I465" s="7">
        <f>Tabela1[[#This Row],[Przychód]]-Tabela1[[#This Row],[Koszt Serwisu]]</f>
        <v>150</v>
      </c>
      <c r="J465" s="7">
        <f>J464+Tabela1[[#This Row],[Przychód]]</f>
        <v>45030</v>
      </c>
      <c r="K465" s="7">
        <f>K464+Tabela1[[#This Row],[Koszt Serwisu]]</f>
        <v>18050</v>
      </c>
      <c r="L465" s="7">
        <f>Tabela1[[#This Row],[Łączny przychód]]-Tabela1[[#This Row],[Łączny Koszt]]</f>
        <v>26980</v>
      </c>
      <c r="M465" s="7">
        <f>IF(AND(WEEKDAY(Tabela1[[#This Row],[Dzień]])&lt;=6,WEEKDAY(Tabela1[[#This Row],[Dzień]])&gt;=2),ROUNDDOWN(Tabela1[[#This Row],[Popyt]]*Tabela1[[#This Row],[Liczba Rowerów]],0)*E$734,0)</f>
        <v>330</v>
      </c>
      <c r="N465" s="7">
        <f>Tabela1[[#This Row],[Testowany przychód]]-Tabela1[[#This Row],[Koszt Serwisu]]</f>
        <v>330</v>
      </c>
      <c r="O465" s="4">
        <f>IF(P464 &lt;&gt; 0, O464 + 3, O464)</f>
        <v>40</v>
      </c>
      <c r="P465" s="4">
        <f>IF(AND(C465 &lt;&gt; C466,L464&gt;=2400),2400,0)</f>
        <v>0</v>
      </c>
      <c r="Q465" s="7">
        <f>IF(AND(WEEKDAY(Tabela1[[#This Row],[Dzień]])&lt;=6,WEEKDAY(Tabela1[[#This Row],[Dzień]])&gt;=2),ROUNDDOWN(Tabela1[[#This Row],[Popyt]]*Tabela1[[#This Row],[Nowa liczba rowerów]],0)*30,0)</f>
        <v>600</v>
      </c>
      <c r="R465" s="7">
        <f>IF(WEEKDAY(Tabela1[[#This Row],[Dzień]])=1,Tabela1[[#This Row],[Nowa liczba rowerów]]*15,0) + Tabela1[[#This Row],[Koszt kupionych rowerów]]</f>
        <v>0</v>
      </c>
      <c r="S465"/>
    </row>
    <row r="466" spans="1:19" x14ac:dyDescent="0.25">
      <c r="A466" s="1">
        <v>45391</v>
      </c>
      <c r="B466" s="1" t="s">
        <v>3</v>
      </c>
      <c r="C466" s="4" t="str">
        <f>VLOOKUP(MONTH(Tabela1[[#This Row],[Dzień]]),Tabela3[],2,TRUE)</f>
        <v>Kwiecień</v>
      </c>
      <c r="D466" s="4">
        <f>YEAR(Tabela1[[#This Row],[Dzień]])</f>
        <v>2024</v>
      </c>
      <c r="E466" s="2">
        <f>VLOOKUP(Tabela1[[#This Row],[Pora roku]],TabelaPopyt[],2,FALSE)</f>
        <v>0.5</v>
      </c>
      <c r="F466" s="3">
        <v>10</v>
      </c>
      <c r="G466" s="7">
        <f>IF(AND(WEEKDAY(Tabela1[[#This Row],[Dzień]])&lt;=6,WEEKDAY(Tabela1[[#This Row],[Dzień]])&gt;=2),ROUNDDOWN(Tabela1[[#This Row],[Popyt]]*Tabela1[[#This Row],[Liczba Rowerów]],0)*30,0)</f>
        <v>150</v>
      </c>
      <c r="H466" s="7">
        <f>IF(WEEKDAY(Tabela1[[#This Row],[Dzień]])=1,Tabela1[[#This Row],[Liczba Rowerów]]*15,0)</f>
        <v>0</v>
      </c>
      <c r="I466" s="7">
        <f>Tabela1[[#This Row],[Przychód]]-Tabela1[[#This Row],[Koszt Serwisu]]</f>
        <v>150</v>
      </c>
      <c r="J466" s="7">
        <f>J465+Tabela1[[#This Row],[Przychód]]</f>
        <v>45180</v>
      </c>
      <c r="K466" s="7">
        <f>K465+Tabela1[[#This Row],[Koszt Serwisu]]</f>
        <v>18050</v>
      </c>
      <c r="L466" s="7">
        <f>Tabela1[[#This Row],[Łączny przychód]]-Tabela1[[#This Row],[Łączny Koszt]]</f>
        <v>27130</v>
      </c>
      <c r="M466" s="7">
        <f>IF(AND(WEEKDAY(Tabela1[[#This Row],[Dzień]])&lt;=6,WEEKDAY(Tabela1[[#This Row],[Dzień]])&gt;=2),ROUNDDOWN(Tabela1[[#This Row],[Popyt]]*Tabela1[[#This Row],[Liczba Rowerów]],0)*E$734,0)</f>
        <v>330</v>
      </c>
      <c r="N466" s="7">
        <f>Tabela1[[#This Row],[Testowany przychód]]-Tabela1[[#This Row],[Koszt Serwisu]]</f>
        <v>330</v>
      </c>
      <c r="O466" s="4">
        <f>IF(P465 &lt;&gt; 0, O465 + 3, O465)</f>
        <v>40</v>
      </c>
      <c r="P466" s="4">
        <f>IF(AND(C466 &lt;&gt; C467,L465&gt;=2400),2400,0)</f>
        <v>0</v>
      </c>
      <c r="Q466" s="7">
        <f>IF(AND(WEEKDAY(Tabela1[[#This Row],[Dzień]])&lt;=6,WEEKDAY(Tabela1[[#This Row],[Dzień]])&gt;=2),ROUNDDOWN(Tabela1[[#This Row],[Popyt]]*Tabela1[[#This Row],[Nowa liczba rowerów]],0)*30,0)</f>
        <v>600</v>
      </c>
      <c r="R466" s="7">
        <f>IF(WEEKDAY(Tabela1[[#This Row],[Dzień]])=1,Tabela1[[#This Row],[Nowa liczba rowerów]]*15,0) + Tabela1[[#This Row],[Koszt kupionych rowerów]]</f>
        <v>0</v>
      </c>
      <c r="S466"/>
    </row>
    <row r="467" spans="1:19" x14ac:dyDescent="0.25">
      <c r="A467" s="1">
        <v>45392</v>
      </c>
      <c r="B467" s="1" t="s">
        <v>3</v>
      </c>
      <c r="C467" s="4" t="str">
        <f>VLOOKUP(MONTH(Tabela1[[#This Row],[Dzień]]),Tabela3[],2,TRUE)</f>
        <v>Kwiecień</v>
      </c>
      <c r="D467" s="4">
        <f>YEAR(Tabela1[[#This Row],[Dzień]])</f>
        <v>2024</v>
      </c>
      <c r="E467" s="2">
        <f>VLOOKUP(Tabela1[[#This Row],[Pora roku]],TabelaPopyt[],2,FALSE)</f>
        <v>0.5</v>
      </c>
      <c r="F467" s="3">
        <v>10</v>
      </c>
      <c r="G467" s="7">
        <f>IF(AND(WEEKDAY(Tabela1[[#This Row],[Dzień]])&lt;=6,WEEKDAY(Tabela1[[#This Row],[Dzień]])&gt;=2),ROUNDDOWN(Tabela1[[#This Row],[Popyt]]*Tabela1[[#This Row],[Liczba Rowerów]],0)*30,0)</f>
        <v>150</v>
      </c>
      <c r="H467" s="7">
        <f>IF(WEEKDAY(Tabela1[[#This Row],[Dzień]])=1,Tabela1[[#This Row],[Liczba Rowerów]]*15,0)</f>
        <v>0</v>
      </c>
      <c r="I467" s="7">
        <f>Tabela1[[#This Row],[Przychód]]-Tabela1[[#This Row],[Koszt Serwisu]]</f>
        <v>150</v>
      </c>
      <c r="J467" s="7">
        <f>J466+Tabela1[[#This Row],[Przychód]]</f>
        <v>45330</v>
      </c>
      <c r="K467" s="7">
        <f>K466+Tabela1[[#This Row],[Koszt Serwisu]]</f>
        <v>18050</v>
      </c>
      <c r="L467" s="7">
        <f>Tabela1[[#This Row],[Łączny przychód]]-Tabela1[[#This Row],[Łączny Koszt]]</f>
        <v>27280</v>
      </c>
      <c r="M467" s="7">
        <f>IF(AND(WEEKDAY(Tabela1[[#This Row],[Dzień]])&lt;=6,WEEKDAY(Tabela1[[#This Row],[Dzień]])&gt;=2),ROUNDDOWN(Tabela1[[#This Row],[Popyt]]*Tabela1[[#This Row],[Liczba Rowerów]],0)*E$734,0)</f>
        <v>330</v>
      </c>
      <c r="N467" s="7">
        <f>Tabela1[[#This Row],[Testowany przychód]]-Tabela1[[#This Row],[Koszt Serwisu]]</f>
        <v>330</v>
      </c>
      <c r="O467" s="4">
        <f>IF(P466 &lt;&gt; 0, O466 + 3, O466)</f>
        <v>40</v>
      </c>
      <c r="P467" s="4">
        <f>IF(AND(C467 &lt;&gt; C468,L466&gt;=2400),2400,0)</f>
        <v>0</v>
      </c>
      <c r="Q467" s="7">
        <f>IF(AND(WEEKDAY(Tabela1[[#This Row],[Dzień]])&lt;=6,WEEKDAY(Tabela1[[#This Row],[Dzień]])&gt;=2),ROUNDDOWN(Tabela1[[#This Row],[Popyt]]*Tabela1[[#This Row],[Nowa liczba rowerów]],0)*30,0)</f>
        <v>600</v>
      </c>
      <c r="R467" s="7">
        <f>IF(WEEKDAY(Tabela1[[#This Row],[Dzień]])=1,Tabela1[[#This Row],[Nowa liczba rowerów]]*15,0) + Tabela1[[#This Row],[Koszt kupionych rowerów]]</f>
        <v>0</v>
      </c>
      <c r="S467"/>
    </row>
    <row r="468" spans="1:19" x14ac:dyDescent="0.25">
      <c r="A468" s="1">
        <v>45393</v>
      </c>
      <c r="B468" s="1" t="s">
        <v>3</v>
      </c>
      <c r="C468" s="4" t="str">
        <f>VLOOKUP(MONTH(Tabela1[[#This Row],[Dzień]]),Tabela3[],2,TRUE)</f>
        <v>Kwiecień</v>
      </c>
      <c r="D468" s="4">
        <f>YEAR(Tabela1[[#This Row],[Dzień]])</f>
        <v>2024</v>
      </c>
      <c r="E468" s="2">
        <f>VLOOKUP(Tabela1[[#This Row],[Pora roku]],TabelaPopyt[],2,FALSE)</f>
        <v>0.5</v>
      </c>
      <c r="F468" s="3">
        <v>10</v>
      </c>
      <c r="G468" s="7">
        <f>IF(AND(WEEKDAY(Tabela1[[#This Row],[Dzień]])&lt;=6,WEEKDAY(Tabela1[[#This Row],[Dzień]])&gt;=2),ROUNDDOWN(Tabela1[[#This Row],[Popyt]]*Tabela1[[#This Row],[Liczba Rowerów]],0)*30,0)</f>
        <v>150</v>
      </c>
      <c r="H468" s="7">
        <f>IF(WEEKDAY(Tabela1[[#This Row],[Dzień]])=1,Tabela1[[#This Row],[Liczba Rowerów]]*15,0)</f>
        <v>0</v>
      </c>
      <c r="I468" s="7">
        <f>Tabela1[[#This Row],[Przychód]]-Tabela1[[#This Row],[Koszt Serwisu]]</f>
        <v>150</v>
      </c>
      <c r="J468" s="7">
        <f>J467+Tabela1[[#This Row],[Przychód]]</f>
        <v>45480</v>
      </c>
      <c r="K468" s="7">
        <f>K467+Tabela1[[#This Row],[Koszt Serwisu]]</f>
        <v>18050</v>
      </c>
      <c r="L468" s="7">
        <f>Tabela1[[#This Row],[Łączny przychód]]-Tabela1[[#This Row],[Łączny Koszt]]</f>
        <v>27430</v>
      </c>
      <c r="M468" s="7">
        <f>IF(AND(WEEKDAY(Tabela1[[#This Row],[Dzień]])&lt;=6,WEEKDAY(Tabela1[[#This Row],[Dzień]])&gt;=2),ROUNDDOWN(Tabela1[[#This Row],[Popyt]]*Tabela1[[#This Row],[Liczba Rowerów]],0)*E$734,0)</f>
        <v>330</v>
      </c>
      <c r="N468" s="7">
        <f>Tabela1[[#This Row],[Testowany przychód]]-Tabela1[[#This Row],[Koszt Serwisu]]</f>
        <v>330</v>
      </c>
      <c r="O468" s="4">
        <f>IF(P467 &lt;&gt; 0, O467 + 3, O467)</f>
        <v>40</v>
      </c>
      <c r="P468" s="4">
        <f>IF(AND(C468 &lt;&gt; C469,L467&gt;=2400),2400,0)</f>
        <v>0</v>
      </c>
      <c r="Q468" s="7">
        <f>IF(AND(WEEKDAY(Tabela1[[#This Row],[Dzień]])&lt;=6,WEEKDAY(Tabela1[[#This Row],[Dzień]])&gt;=2),ROUNDDOWN(Tabela1[[#This Row],[Popyt]]*Tabela1[[#This Row],[Nowa liczba rowerów]],0)*30,0)</f>
        <v>600</v>
      </c>
      <c r="R468" s="7">
        <f>IF(WEEKDAY(Tabela1[[#This Row],[Dzień]])=1,Tabela1[[#This Row],[Nowa liczba rowerów]]*15,0) + Tabela1[[#This Row],[Koszt kupionych rowerów]]</f>
        <v>0</v>
      </c>
      <c r="S468"/>
    </row>
    <row r="469" spans="1:19" x14ac:dyDescent="0.25">
      <c r="A469" s="1">
        <v>45394</v>
      </c>
      <c r="B469" s="1" t="s">
        <v>3</v>
      </c>
      <c r="C469" s="4" t="str">
        <f>VLOOKUP(MONTH(Tabela1[[#This Row],[Dzień]]),Tabela3[],2,TRUE)</f>
        <v>Kwiecień</v>
      </c>
      <c r="D469" s="4">
        <f>YEAR(Tabela1[[#This Row],[Dzień]])</f>
        <v>2024</v>
      </c>
      <c r="E469" s="2">
        <f>VLOOKUP(Tabela1[[#This Row],[Pora roku]],TabelaPopyt[],2,FALSE)</f>
        <v>0.5</v>
      </c>
      <c r="F469" s="3">
        <v>10</v>
      </c>
      <c r="G469" s="7">
        <f>IF(AND(WEEKDAY(Tabela1[[#This Row],[Dzień]])&lt;=6,WEEKDAY(Tabela1[[#This Row],[Dzień]])&gt;=2),ROUNDDOWN(Tabela1[[#This Row],[Popyt]]*Tabela1[[#This Row],[Liczba Rowerów]],0)*30,0)</f>
        <v>150</v>
      </c>
      <c r="H469" s="7">
        <f>IF(WEEKDAY(Tabela1[[#This Row],[Dzień]])=1,Tabela1[[#This Row],[Liczba Rowerów]]*15,0)</f>
        <v>0</v>
      </c>
      <c r="I469" s="7">
        <f>Tabela1[[#This Row],[Przychód]]-Tabela1[[#This Row],[Koszt Serwisu]]</f>
        <v>150</v>
      </c>
      <c r="J469" s="7">
        <f>J468+Tabela1[[#This Row],[Przychód]]</f>
        <v>45630</v>
      </c>
      <c r="K469" s="7">
        <f>K468+Tabela1[[#This Row],[Koszt Serwisu]]</f>
        <v>18050</v>
      </c>
      <c r="L469" s="7">
        <f>Tabela1[[#This Row],[Łączny przychód]]-Tabela1[[#This Row],[Łączny Koszt]]</f>
        <v>27580</v>
      </c>
      <c r="M469" s="7">
        <f>IF(AND(WEEKDAY(Tabela1[[#This Row],[Dzień]])&lt;=6,WEEKDAY(Tabela1[[#This Row],[Dzień]])&gt;=2),ROUNDDOWN(Tabela1[[#This Row],[Popyt]]*Tabela1[[#This Row],[Liczba Rowerów]],0)*E$734,0)</f>
        <v>330</v>
      </c>
      <c r="N469" s="7">
        <f>Tabela1[[#This Row],[Testowany przychód]]-Tabela1[[#This Row],[Koszt Serwisu]]</f>
        <v>330</v>
      </c>
      <c r="O469" s="4">
        <f>IF(P468 &lt;&gt; 0, O468 + 3, O468)</f>
        <v>40</v>
      </c>
      <c r="P469" s="4">
        <f>IF(AND(C469 &lt;&gt; C470,L468&gt;=2400),2400,0)</f>
        <v>0</v>
      </c>
      <c r="Q469" s="7">
        <f>IF(AND(WEEKDAY(Tabela1[[#This Row],[Dzień]])&lt;=6,WEEKDAY(Tabela1[[#This Row],[Dzień]])&gt;=2),ROUNDDOWN(Tabela1[[#This Row],[Popyt]]*Tabela1[[#This Row],[Nowa liczba rowerów]],0)*30,0)</f>
        <v>600</v>
      </c>
      <c r="R469" s="7">
        <f>IF(WEEKDAY(Tabela1[[#This Row],[Dzień]])=1,Tabela1[[#This Row],[Nowa liczba rowerów]]*15,0) + Tabela1[[#This Row],[Koszt kupionych rowerów]]</f>
        <v>0</v>
      </c>
      <c r="S469"/>
    </row>
    <row r="470" spans="1:19" x14ac:dyDescent="0.25">
      <c r="A470" s="1">
        <v>45395</v>
      </c>
      <c r="B470" s="1" t="s">
        <v>3</v>
      </c>
      <c r="C470" s="4" t="str">
        <f>VLOOKUP(MONTH(Tabela1[[#This Row],[Dzień]]),Tabela3[],2,TRUE)</f>
        <v>Kwiecień</v>
      </c>
      <c r="D470" s="4">
        <f>YEAR(Tabela1[[#This Row],[Dzień]])</f>
        <v>2024</v>
      </c>
      <c r="E470" s="2">
        <f>VLOOKUP(Tabela1[[#This Row],[Pora roku]],TabelaPopyt[],2,FALSE)</f>
        <v>0.5</v>
      </c>
      <c r="F470" s="3">
        <v>10</v>
      </c>
      <c r="G470" s="7">
        <f>IF(AND(WEEKDAY(Tabela1[[#This Row],[Dzień]])&lt;=6,WEEKDAY(Tabela1[[#This Row],[Dzień]])&gt;=2),ROUNDDOWN(Tabela1[[#This Row],[Popyt]]*Tabela1[[#This Row],[Liczba Rowerów]],0)*30,0)</f>
        <v>0</v>
      </c>
      <c r="H470" s="7">
        <f>IF(WEEKDAY(Tabela1[[#This Row],[Dzień]])=1,Tabela1[[#This Row],[Liczba Rowerów]]*15,0)</f>
        <v>0</v>
      </c>
      <c r="I470" s="7">
        <f>Tabela1[[#This Row],[Przychód]]-Tabela1[[#This Row],[Koszt Serwisu]]</f>
        <v>0</v>
      </c>
      <c r="J470" s="7">
        <f>J469+Tabela1[[#This Row],[Przychód]]</f>
        <v>45630</v>
      </c>
      <c r="K470" s="7">
        <f>K469+Tabela1[[#This Row],[Koszt Serwisu]]</f>
        <v>18050</v>
      </c>
      <c r="L470" s="7">
        <f>Tabela1[[#This Row],[Łączny przychód]]-Tabela1[[#This Row],[Łączny Koszt]]</f>
        <v>27580</v>
      </c>
      <c r="M470" s="7">
        <f>IF(AND(WEEKDAY(Tabela1[[#This Row],[Dzień]])&lt;=6,WEEKDAY(Tabela1[[#This Row],[Dzień]])&gt;=2),ROUNDDOWN(Tabela1[[#This Row],[Popyt]]*Tabela1[[#This Row],[Liczba Rowerów]],0)*E$734,0)</f>
        <v>0</v>
      </c>
      <c r="N470" s="7">
        <f>Tabela1[[#This Row],[Testowany przychód]]-Tabela1[[#This Row],[Koszt Serwisu]]</f>
        <v>0</v>
      </c>
      <c r="O470" s="4">
        <f>IF(P469 &lt;&gt; 0, O469 + 3, O469)</f>
        <v>40</v>
      </c>
      <c r="P470" s="4">
        <f>IF(AND(C470 &lt;&gt; C471,L469&gt;=2400),2400,0)</f>
        <v>0</v>
      </c>
      <c r="Q470" s="7">
        <f>IF(AND(WEEKDAY(Tabela1[[#This Row],[Dzień]])&lt;=6,WEEKDAY(Tabela1[[#This Row],[Dzień]])&gt;=2),ROUNDDOWN(Tabela1[[#This Row],[Popyt]]*Tabela1[[#This Row],[Nowa liczba rowerów]],0)*30,0)</f>
        <v>0</v>
      </c>
      <c r="R470" s="7">
        <f>IF(WEEKDAY(Tabela1[[#This Row],[Dzień]])=1,Tabela1[[#This Row],[Nowa liczba rowerów]]*15,0) + Tabela1[[#This Row],[Koszt kupionych rowerów]]</f>
        <v>0</v>
      </c>
      <c r="S470"/>
    </row>
    <row r="471" spans="1:19" x14ac:dyDescent="0.25">
      <c r="A471" s="1">
        <v>45396</v>
      </c>
      <c r="B471" s="1" t="s">
        <v>3</v>
      </c>
      <c r="C471" s="4" t="str">
        <f>VLOOKUP(MONTH(Tabela1[[#This Row],[Dzień]]),Tabela3[],2,TRUE)</f>
        <v>Kwiecień</v>
      </c>
      <c r="D471" s="4">
        <f>YEAR(Tabela1[[#This Row],[Dzień]])</f>
        <v>2024</v>
      </c>
      <c r="E471" s="2">
        <f>VLOOKUP(Tabela1[[#This Row],[Pora roku]],TabelaPopyt[],2,FALSE)</f>
        <v>0.5</v>
      </c>
      <c r="F471" s="3">
        <v>10</v>
      </c>
      <c r="G471" s="7">
        <f>IF(AND(WEEKDAY(Tabela1[[#This Row],[Dzień]])&lt;=6,WEEKDAY(Tabela1[[#This Row],[Dzień]])&gt;=2),ROUNDDOWN(Tabela1[[#This Row],[Popyt]]*Tabela1[[#This Row],[Liczba Rowerów]],0)*30,0)</f>
        <v>0</v>
      </c>
      <c r="H471" s="7">
        <f>IF(WEEKDAY(Tabela1[[#This Row],[Dzień]])=1,Tabela1[[#This Row],[Liczba Rowerów]]*15,0)</f>
        <v>150</v>
      </c>
      <c r="I471" s="7">
        <f>Tabela1[[#This Row],[Przychód]]-Tabela1[[#This Row],[Koszt Serwisu]]</f>
        <v>-150</v>
      </c>
      <c r="J471" s="7">
        <f>J470+Tabela1[[#This Row],[Przychód]]</f>
        <v>45630</v>
      </c>
      <c r="K471" s="7">
        <f>K470+Tabela1[[#This Row],[Koszt Serwisu]]</f>
        <v>18200</v>
      </c>
      <c r="L471" s="7">
        <f>Tabela1[[#This Row],[Łączny przychód]]-Tabela1[[#This Row],[Łączny Koszt]]</f>
        <v>27430</v>
      </c>
      <c r="M471" s="7">
        <f>IF(AND(WEEKDAY(Tabela1[[#This Row],[Dzień]])&lt;=6,WEEKDAY(Tabela1[[#This Row],[Dzień]])&gt;=2),ROUNDDOWN(Tabela1[[#This Row],[Popyt]]*Tabela1[[#This Row],[Liczba Rowerów]],0)*E$734,0)</f>
        <v>0</v>
      </c>
      <c r="N471" s="7">
        <f>Tabela1[[#This Row],[Testowany przychód]]-Tabela1[[#This Row],[Koszt Serwisu]]</f>
        <v>-150</v>
      </c>
      <c r="O471" s="4">
        <f>IF(P470 &lt;&gt; 0, O470 + 3, O470)</f>
        <v>40</v>
      </c>
      <c r="P471" s="4">
        <f>IF(AND(C471 &lt;&gt; C472,L470&gt;=2400),2400,0)</f>
        <v>0</v>
      </c>
      <c r="Q471" s="7">
        <f>IF(AND(WEEKDAY(Tabela1[[#This Row],[Dzień]])&lt;=6,WEEKDAY(Tabela1[[#This Row],[Dzień]])&gt;=2),ROUNDDOWN(Tabela1[[#This Row],[Popyt]]*Tabela1[[#This Row],[Nowa liczba rowerów]],0)*30,0)</f>
        <v>0</v>
      </c>
      <c r="R471" s="7">
        <f>IF(WEEKDAY(Tabela1[[#This Row],[Dzień]])=1,Tabela1[[#This Row],[Nowa liczba rowerów]]*15,0) + Tabela1[[#This Row],[Koszt kupionych rowerów]]</f>
        <v>600</v>
      </c>
      <c r="S471"/>
    </row>
    <row r="472" spans="1:19" x14ac:dyDescent="0.25">
      <c r="A472" s="1">
        <v>45397</v>
      </c>
      <c r="B472" s="1" t="s">
        <v>3</v>
      </c>
      <c r="C472" s="4" t="str">
        <f>VLOOKUP(MONTH(Tabela1[[#This Row],[Dzień]]),Tabela3[],2,TRUE)</f>
        <v>Kwiecień</v>
      </c>
      <c r="D472" s="4">
        <f>YEAR(Tabela1[[#This Row],[Dzień]])</f>
        <v>2024</v>
      </c>
      <c r="E472" s="2">
        <f>VLOOKUP(Tabela1[[#This Row],[Pora roku]],TabelaPopyt[],2,FALSE)</f>
        <v>0.5</v>
      </c>
      <c r="F472" s="3">
        <v>10</v>
      </c>
      <c r="G472" s="7">
        <f>IF(AND(WEEKDAY(Tabela1[[#This Row],[Dzień]])&lt;=6,WEEKDAY(Tabela1[[#This Row],[Dzień]])&gt;=2),ROUNDDOWN(Tabela1[[#This Row],[Popyt]]*Tabela1[[#This Row],[Liczba Rowerów]],0)*30,0)</f>
        <v>150</v>
      </c>
      <c r="H472" s="7">
        <f>IF(WEEKDAY(Tabela1[[#This Row],[Dzień]])=1,Tabela1[[#This Row],[Liczba Rowerów]]*15,0)</f>
        <v>0</v>
      </c>
      <c r="I472" s="7">
        <f>Tabela1[[#This Row],[Przychód]]-Tabela1[[#This Row],[Koszt Serwisu]]</f>
        <v>150</v>
      </c>
      <c r="J472" s="7">
        <f>J471+Tabela1[[#This Row],[Przychód]]</f>
        <v>45780</v>
      </c>
      <c r="K472" s="7">
        <f>K471+Tabela1[[#This Row],[Koszt Serwisu]]</f>
        <v>18200</v>
      </c>
      <c r="L472" s="7">
        <f>Tabela1[[#This Row],[Łączny przychód]]-Tabela1[[#This Row],[Łączny Koszt]]</f>
        <v>27580</v>
      </c>
      <c r="M472" s="7">
        <f>IF(AND(WEEKDAY(Tabela1[[#This Row],[Dzień]])&lt;=6,WEEKDAY(Tabela1[[#This Row],[Dzień]])&gt;=2),ROUNDDOWN(Tabela1[[#This Row],[Popyt]]*Tabela1[[#This Row],[Liczba Rowerów]],0)*E$734,0)</f>
        <v>330</v>
      </c>
      <c r="N472" s="7">
        <f>Tabela1[[#This Row],[Testowany przychód]]-Tabela1[[#This Row],[Koszt Serwisu]]</f>
        <v>330</v>
      </c>
      <c r="O472" s="4">
        <f>IF(P471 &lt;&gt; 0, O471 + 3, O471)</f>
        <v>40</v>
      </c>
      <c r="P472" s="4">
        <f>IF(AND(C472 &lt;&gt; C473,L471&gt;=2400),2400,0)</f>
        <v>0</v>
      </c>
      <c r="Q472" s="7">
        <f>IF(AND(WEEKDAY(Tabela1[[#This Row],[Dzień]])&lt;=6,WEEKDAY(Tabela1[[#This Row],[Dzień]])&gt;=2),ROUNDDOWN(Tabela1[[#This Row],[Popyt]]*Tabela1[[#This Row],[Nowa liczba rowerów]],0)*30,0)</f>
        <v>600</v>
      </c>
      <c r="R472" s="7">
        <f>IF(WEEKDAY(Tabela1[[#This Row],[Dzień]])=1,Tabela1[[#This Row],[Nowa liczba rowerów]]*15,0) + Tabela1[[#This Row],[Koszt kupionych rowerów]]</f>
        <v>0</v>
      </c>
      <c r="S472"/>
    </row>
    <row r="473" spans="1:19" x14ac:dyDescent="0.25">
      <c r="A473" s="1">
        <v>45398</v>
      </c>
      <c r="B473" s="1" t="s">
        <v>3</v>
      </c>
      <c r="C473" s="4" t="str">
        <f>VLOOKUP(MONTH(Tabela1[[#This Row],[Dzień]]),Tabela3[],2,TRUE)</f>
        <v>Kwiecień</v>
      </c>
      <c r="D473" s="4">
        <f>YEAR(Tabela1[[#This Row],[Dzień]])</f>
        <v>2024</v>
      </c>
      <c r="E473" s="2">
        <f>VLOOKUP(Tabela1[[#This Row],[Pora roku]],TabelaPopyt[],2,FALSE)</f>
        <v>0.5</v>
      </c>
      <c r="F473" s="3">
        <v>10</v>
      </c>
      <c r="G473" s="7">
        <f>IF(AND(WEEKDAY(Tabela1[[#This Row],[Dzień]])&lt;=6,WEEKDAY(Tabela1[[#This Row],[Dzień]])&gt;=2),ROUNDDOWN(Tabela1[[#This Row],[Popyt]]*Tabela1[[#This Row],[Liczba Rowerów]],0)*30,0)</f>
        <v>150</v>
      </c>
      <c r="H473" s="7">
        <f>IF(WEEKDAY(Tabela1[[#This Row],[Dzień]])=1,Tabela1[[#This Row],[Liczba Rowerów]]*15,0)</f>
        <v>0</v>
      </c>
      <c r="I473" s="7">
        <f>Tabela1[[#This Row],[Przychód]]-Tabela1[[#This Row],[Koszt Serwisu]]</f>
        <v>150</v>
      </c>
      <c r="J473" s="7">
        <f>J472+Tabela1[[#This Row],[Przychód]]</f>
        <v>45930</v>
      </c>
      <c r="K473" s="7">
        <f>K472+Tabela1[[#This Row],[Koszt Serwisu]]</f>
        <v>18200</v>
      </c>
      <c r="L473" s="7">
        <f>Tabela1[[#This Row],[Łączny przychód]]-Tabela1[[#This Row],[Łączny Koszt]]</f>
        <v>27730</v>
      </c>
      <c r="M473" s="7">
        <f>IF(AND(WEEKDAY(Tabela1[[#This Row],[Dzień]])&lt;=6,WEEKDAY(Tabela1[[#This Row],[Dzień]])&gt;=2),ROUNDDOWN(Tabela1[[#This Row],[Popyt]]*Tabela1[[#This Row],[Liczba Rowerów]],0)*E$734,0)</f>
        <v>330</v>
      </c>
      <c r="N473" s="7">
        <f>Tabela1[[#This Row],[Testowany przychód]]-Tabela1[[#This Row],[Koszt Serwisu]]</f>
        <v>330</v>
      </c>
      <c r="O473" s="4">
        <f>IF(P472 &lt;&gt; 0, O472 + 3, O472)</f>
        <v>40</v>
      </c>
      <c r="P473" s="4">
        <f>IF(AND(C473 &lt;&gt; C474,L472&gt;=2400),2400,0)</f>
        <v>0</v>
      </c>
      <c r="Q473" s="7">
        <f>IF(AND(WEEKDAY(Tabela1[[#This Row],[Dzień]])&lt;=6,WEEKDAY(Tabela1[[#This Row],[Dzień]])&gt;=2),ROUNDDOWN(Tabela1[[#This Row],[Popyt]]*Tabela1[[#This Row],[Nowa liczba rowerów]],0)*30,0)</f>
        <v>600</v>
      </c>
      <c r="R473" s="7">
        <f>IF(WEEKDAY(Tabela1[[#This Row],[Dzień]])=1,Tabela1[[#This Row],[Nowa liczba rowerów]]*15,0) + Tabela1[[#This Row],[Koszt kupionych rowerów]]</f>
        <v>0</v>
      </c>
      <c r="S473"/>
    </row>
    <row r="474" spans="1:19" x14ac:dyDescent="0.25">
      <c r="A474" s="1">
        <v>45399</v>
      </c>
      <c r="B474" s="1" t="s">
        <v>3</v>
      </c>
      <c r="C474" s="4" t="str">
        <f>VLOOKUP(MONTH(Tabela1[[#This Row],[Dzień]]),Tabela3[],2,TRUE)</f>
        <v>Kwiecień</v>
      </c>
      <c r="D474" s="4">
        <f>YEAR(Tabela1[[#This Row],[Dzień]])</f>
        <v>2024</v>
      </c>
      <c r="E474" s="2">
        <f>VLOOKUP(Tabela1[[#This Row],[Pora roku]],TabelaPopyt[],2,FALSE)</f>
        <v>0.5</v>
      </c>
      <c r="F474" s="3">
        <v>10</v>
      </c>
      <c r="G474" s="7">
        <f>IF(AND(WEEKDAY(Tabela1[[#This Row],[Dzień]])&lt;=6,WEEKDAY(Tabela1[[#This Row],[Dzień]])&gt;=2),ROUNDDOWN(Tabela1[[#This Row],[Popyt]]*Tabela1[[#This Row],[Liczba Rowerów]],0)*30,0)</f>
        <v>150</v>
      </c>
      <c r="H474" s="7">
        <f>IF(WEEKDAY(Tabela1[[#This Row],[Dzień]])=1,Tabela1[[#This Row],[Liczba Rowerów]]*15,0)</f>
        <v>0</v>
      </c>
      <c r="I474" s="7">
        <f>Tabela1[[#This Row],[Przychód]]-Tabela1[[#This Row],[Koszt Serwisu]]</f>
        <v>150</v>
      </c>
      <c r="J474" s="7">
        <f>J473+Tabela1[[#This Row],[Przychód]]</f>
        <v>46080</v>
      </c>
      <c r="K474" s="7">
        <f>K473+Tabela1[[#This Row],[Koszt Serwisu]]</f>
        <v>18200</v>
      </c>
      <c r="L474" s="7">
        <f>Tabela1[[#This Row],[Łączny przychód]]-Tabela1[[#This Row],[Łączny Koszt]]</f>
        <v>27880</v>
      </c>
      <c r="M474" s="7">
        <f>IF(AND(WEEKDAY(Tabela1[[#This Row],[Dzień]])&lt;=6,WEEKDAY(Tabela1[[#This Row],[Dzień]])&gt;=2),ROUNDDOWN(Tabela1[[#This Row],[Popyt]]*Tabela1[[#This Row],[Liczba Rowerów]],0)*E$734,0)</f>
        <v>330</v>
      </c>
      <c r="N474" s="7">
        <f>Tabela1[[#This Row],[Testowany przychód]]-Tabela1[[#This Row],[Koszt Serwisu]]</f>
        <v>330</v>
      </c>
      <c r="O474" s="4">
        <f>IF(P473 &lt;&gt; 0, O473 + 3, O473)</f>
        <v>40</v>
      </c>
      <c r="P474" s="4">
        <f>IF(AND(C474 &lt;&gt; C475,L473&gt;=2400),2400,0)</f>
        <v>0</v>
      </c>
      <c r="Q474" s="7">
        <f>IF(AND(WEEKDAY(Tabela1[[#This Row],[Dzień]])&lt;=6,WEEKDAY(Tabela1[[#This Row],[Dzień]])&gt;=2),ROUNDDOWN(Tabela1[[#This Row],[Popyt]]*Tabela1[[#This Row],[Nowa liczba rowerów]],0)*30,0)</f>
        <v>600</v>
      </c>
      <c r="R474" s="7">
        <f>IF(WEEKDAY(Tabela1[[#This Row],[Dzień]])=1,Tabela1[[#This Row],[Nowa liczba rowerów]]*15,0) + Tabela1[[#This Row],[Koszt kupionych rowerów]]</f>
        <v>0</v>
      </c>
      <c r="S474"/>
    </row>
    <row r="475" spans="1:19" x14ac:dyDescent="0.25">
      <c r="A475" s="1">
        <v>45400</v>
      </c>
      <c r="B475" s="1" t="s">
        <v>3</v>
      </c>
      <c r="C475" s="4" t="str">
        <f>VLOOKUP(MONTH(Tabela1[[#This Row],[Dzień]]),Tabela3[],2,TRUE)</f>
        <v>Kwiecień</v>
      </c>
      <c r="D475" s="4">
        <f>YEAR(Tabela1[[#This Row],[Dzień]])</f>
        <v>2024</v>
      </c>
      <c r="E475" s="2">
        <f>VLOOKUP(Tabela1[[#This Row],[Pora roku]],TabelaPopyt[],2,FALSE)</f>
        <v>0.5</v>
      </c>
      <c r="F475" s="3">
        <v>10</v>
      </c>
      <c r="G475" s="7">
        <f>IF(AND(WEEKDAY(Tabela1[[#This Row],[Dzień]])&lt;=6,WEEKDAY(Tabela1[[#This Row],[Dzień]])&gt;=2),ROUNDDOWN(Tabela1[[#This Row],[Popyt]]*Tabela1[[#This Row],[Liczba Rowerów]],0)*30,0)</f>
        <v>150</v>
      </c>
      <c r="H475" s="7">
        <f>IF(WEEKDAY(Tabela1[[#This Row],[Dzień]])=1,Tabela1[[#This Row],[Liczba Rowerów]]*15,0)</f>
        <v>0</v>
      </c>
      <c r="I475" s="7">
        <f>Tabela1[[#This Row],[Przychód]]-Tabela1[[#This Row],[Koszt Serwisu]]</f>
        <v>150</v>
      </c>
      <c r="J475" s="7">
        <f>J474+Tabela1[[#This Row],[Przychód]]</f>
        <v>46230</v>
      </c>
      <c r="K475" s="7">
        <f>K474+Tabela1[[#This Row],[Koszt Serwisu]]</f>
        <v>18200</v>
      </c>
      <c r="L475" s="7">
        <f>Tabela1[[#This Row],[Łączny przychód]]-Tabela1[[#This Row],[Łączny Koszt]]</f>
        <v>28030</v>
      </c>
      <c r="M475" s="7">
        <f>IF(AND(WEEKDAY(Tabela1[[#This Row],[Dzień]])&lt;=6,WEEKDAY(Tabela1[[#This Row],[Dzień]])&gt;=2),ROUNDDOWN(Tabela1[[#This Row],[Popyt]]*Tabela1[[#This Row],[Liczba Rowerów]],0)*E$734,0)</f>
        <v>330</v>
      </c>
      <c r="N475" s="7">
        <f>Tabela1[[#This Row],[Testowany przychód]]-Tabela1[[#This Row],[Koszt Serwisu]]</f>
        <v>330</v>
      </c>
      <c r="O475" s="4">
        <f>IF(P474 &lt;&gt; 0, O474 + 3, O474)</f>
        <v>40</v>
      </c>
      <c r="P475" s="4">
        <f>IF(AND(C475 &lt;&gt; C476,L474&gt;=2400),2400,0)</f>
        <v>0</v>
      </c>
      <c r="Q475" s="7">
        <f>IF(AND(WEEKDAY(Tabela1[[#This Row],[Dzień]])&lt;=6,WEEKDAY(Tabela1[[#This Row],[Dzień]])&gt;=2),ROUNDDOWN(Tabela1[[#This Row],[Popyt]]*Tabela1[[#This Row],[Nowa liczba rowerów]],0)*30,0)</f>
        <v>600</v>
      </c>
      <c r="R475" s="7">
        <f>IF(WEEKDAY(Tabela1[[#This Row],[Dzień]])=1,Tabela1[[#This Row],[Nowa liczba rowerów]]*15,0) + Tabela1[[#This Row],[Koszt kupionych rowerów]]</f>
        <v>0</v>
      </c>
      <c r="S475"/>
    </row>
    <row r="476" spans="1:19" x14ac:dyDescent="0.25">
      <c r="A476" s="1">
        <v>45401</v>
      </c>
      <c r="B476" s="1" t="s">
        <v>3</v>
      </c>
      <c r="C476" s="4" t="str">
        <f>VLOOKUP(MONTH(Tabela1[[#This Row],[Dzień]]),Tabela3[],2,TRUE)</f>
        <v>Kwiecień</v>
      </c>
      <c r="D476" s="4">
        <f>YEAR(Tabela1[[#This Row],[Dzień]])</f>
        <v>2024</v>
      </c>
      <c r="E476" s="2">
        <f>VLOOKUP(Tabela1[[#This Row],[Pora roku]],TabelaPopyt[],2,FALSE)</f>
        <v>0.5</v>
      </c>
      <c r="F476" s="3">
        <v>10</v>
      </c>
      <c r="G476" s="7">
        <f>IF(AND(WEEKDAY(Tabela1[[#This Row],[Dzień]])&lt;=6,WEEKDAY(Tabela1[[#This Row],[Dzień]])&gt;=2),ROUNDDOWN(Tabela1[[#This Row],[Popyt]]*Tabela1[[#This Row],[Liczba Rowerów]],0)*30,0)</f>
        <v>150</v>
      </c>
      <c r="H476" s="7">
        <f>IF(WEEKDAY(Tabela1[[#This Row],[Dzień]])=1,Tabela1[[#This Row],[Liczba Rowerów]]*15,0)</f>
        <v>0</v>
      </c>
      <c r="I476" s="7">
        <f>Tabela1[[#This Row],[Przychód]]-Tabela1[[#This Row],[Koszt Serwisu]]</f>
        <v>150</v>
      </c>
      <c r="J476" s="7">
        <f>J475+Tabela1[[#This Row],[Przychód]]</f>
        <v>46380</v>
      </c>
      <c r="K476" s="7">
        <f>K475+Tabela1[[#This Row],[Koszt Serwisu]]</f>
        <v>18200</v>
      </c>
      <c r="L476" s="7">
        <f>Tabela1[[#This Row],[Łączny przychód]]-Tabela1[[#This Row],[Łączny Koszt]]</f>
        <v>28180</v>
      </c>
      <c r="M476" s="7">
        <f>IF(AND(WEEKDAY(Tabela1[[#This Row],[Dzień]])&lt;=6,WEEKDAY(Tabela1[[#This Row],[Dzień]])&gt;=2),ROUNDDOWN(Tabela1[[#This Row],[Popyt]]*Tabela1[[#This Row],[Liczba Rowerów]],0)*E$734,0)</f>
        <v>330</v>
      </c>
      <c r="N476" s="7">
        <f>Tabela1[[#This Row],[Testowany przychód]]-Tabela1[[#This Row],[Koszt Serwisu]]</f>
        <v>330</v>
      </c>
      <c r="O476" s="4">
        <f>IF(P475 &lt;&gt; 0, O475 + 3, O475)</f>
        <v>40</v>
      </c>
      <c r="P476" s="4">
        <f>IF(AND(C476 &lt;&gt; C477,L475&gt;=2400),2400,0)</f>
        <v>0</v>
      </c>
      <c r="Q476" s="7">
        <f>IF(AND(WEEKDAY(Tabela1[[#This Row],[Dzień]])&lt;=6,WEEKDAY(Tabela1[[#This Row],[Dzień]])&gt;=2),ROUNDDOWN(Tabela1[[#This Row],[Popyt]]*Tabela1[[#This Row],[Nowa liczba rowerów]],0)*30,0)</f>
        <v>600</v>
      </c>
      <c r="R476" s="7">
        <f>IF(WEEKDAY(Tabela1[[#This Row],[Dzień]])=1,Tabela1[[#This Row],[Nowa liczba rowerów]]*15,0) + Tabela1[[#This Row],[Koszt kupionych rowerów]]</f>
        <v>0</v>
      </c>
      <c r="S476"/>
    </row>
    <row r="477" spans="1:19" x14ac:dyDescent="0.25">
      <c r="A477" s="1">
        <v>45402</v>
      </c>
      <c r="B477" s="1" t="s">
        <v>3</v>
      </c>
      <c r="C477" s="4" t="str">
        <f>VLOOKUP(MONTH(Tabela1[[#This Row],[Dzień]]),Tabela3[],2,TRUE)</f>
        <v>Kwiecień</v>
      </c>
      <c r="D477" s="4">
        <f>YEAR(Tabela1[[#This Row],[Dzień]])</f>
        <v>2024</v>
      </c>
      <c r="E477" s="2">
        <f>VLOOKUP(Tabela1[[#This Row],[Pora roku]],TabelaPopyt[],2,FALSE)</f>
        <v>0.5</v>
      </c>
      <c r="F477" s="3">
        <v>10</v>
      </c>
      <c r="G477" s="7">
        <f>IF(AND(WEEKDAY(Tabela1[[#This Row],[Dzień]])&lt;=6,WEEKDAY(Tabela1[[#This Row],[Dzień]])&gt;=2),ROUNDDOWN(Tabela1[[#This Row],[Popyt]]*Tabela1[[#This Row],[Liczba Rowerów]],0)*30,0)</f>
        <v>0</v>
      </c>
      <c r="H477" s="7">
        <f>IF(WEEKDAY(Tabela1[[#This Row],[Dzień]])=1,Tabela1[[#This Row],[Liczba Rowerów]]*15,0)</f>
        <v>0</v>
      </c>
      <c r="I477" s="7">
        <f>Tabela1[[#This Row],[Przychód]]-Tabela1[[#This Row],[Koszt Serwisu]]</f>
        <v>0</v>
      </c>
      <c r="J477" s="7">
        <f>J476+Tabela1[[#This Row],[Przychód]]</f>
        <v>46380</v>
      </c>
      <c r="K477" s="7">
        <f>K476+Tabela1[[#This Row],[Koszt Serwisu]]</f>
        <v>18200</v>
      </c>
      <c r="L477" s="7">
        <f>Tabela1[[#This Row],[Łączny przychód]]-Tabela1[[#This Row],[Łączny Koszt]]</f>
        <v>28180</v>
      </c>
      <c r="M477" s="7">
        <f>IF(AND(WEEKDAY(Tabela1[[#This Row],[Dzień]])&lt;=6,WEEKDAY(Tabela1[[#This Row],[Dzień]])&gt;=2),ROUNDDOWN(Tabela1[[#This Row],[Popyt]]*Tabela1[[#This Row],[Liczba Rowerów]],0)*E$734,0)</f>
        <v>0</v>
      </c>
      <c r="N477" s="7">
        <f>Tabela1[[#This Row],[Testowany przychód]]-Tabela1[[#This Row],[Koszt Serwisu]]</f>
        <v>0</v>
      </c>
      <c r="O477" s="4">
        <f>IF(P476 &lt;&gt; 0, O476 + 3, O476)</f>
        <v>40</v>
      </c>
      <c r="P477" s="4">
        <f>IF(AND(C477 &lt;&gt; C478,L476&gt;=2400),2400,0)</f>
        <v>0</v>
      </c>
      <c r="Q477" s="7">
        <f>IF(AND(WEEKDAY(Tabela1[[#This Row],[Dzień]])&lt;=6,WEEKDAY(Tabela1[[#This Row],[Dzień]])&gt;=2),ROUNDDOWN(Tabela1[[#This Row],[Popyt]]*Tabela1[[#This Row],[Nowa liczba rowerów]],0)*30,0)</f>
        <v>0</v>
      </c>
      <c r="R477" s="7">
        <f>IF(WEEKDAY(Tabela1[[#This Row],[Dzień]])=1,Tabela1[[#This Row],[Nowa liczba rowerów]]*15,0) + Tabela1[[#This Row],[Koszt kupionych rowerów]]</f>
        <v>0</v>
      </c>
      <c r="S477"/>
    </row>
    <row r="478" spans="1:19" x14ac:dyDescent="0.25">
      <c r="A478" s="1">
        <v>45403</v>
      </c>
      <c r="B478" s="1" t="s">
        <v>3</v>
      </c>
      <c r="C478" s="4" t="str">
        <f>VLOOKUP(MONTH(Tabela1[[#This Row],[Dzień]]),Tabela3[],2,TRUE)</f>
        <v>Kwiecień</v>
      </c>
      <c r="D478" s="4">
        <f>YEAR(Tabela1[[#This Row],[Dzień]])</f>
        <v>2024</v>
      </c>
      <c r="E478" s="2">
        <f>VLOOKUP(Tabela1[[#This Row],[Pora roku]],TabelaPopyt[],2,FALSE)</f>
        <v>0.5</v>
      </c>
      <c r="F478" s="3">
        <v>10</v>
      </c>
      <c r="G478" s="7">
        <f>IF(AND(WEEKDAY(Tabela1[[#This Row],[Dzień]])&lt;=6,WEEKDAY(Tabela1[[#This Row],[Dzień]])&gt;=2),ROUNDDOWN(Tabela1[[#This Row],[Popyt]]*Tabela1[[#This Row],[Liczba Rowerów]],0)*30,0)</f>
        <v>0</v>
      </c>
      <c r="H478" s="7">
        <f>IF(WEEKDAY(Tabela1[[#This Row],[Dzień]])=1,Tabela1[[#This Row],[Liczba Rowerów]]*15,0)</f>
        <v>150</v>
      </c>
      <c r="I478" s="7">
        <f>Tabela1[[#This Row],[Przychód]]-Tabela1[[#This Row],[Koszt Serwisu]]</f>
        <v>-150</v>
      </c>
      <c r="J478" s="7">
        <f>J477+Tabela1[[#This Row],[Przychód]]</f>
        <v>46380</v>
      </c>
      <c r="K478" s="7">
        <f>K477+Tabela1[[#This Row],[Koszt Serwisu]]</f>
        <v>18350</v>
      </c>
      <c r="L478" s="7">
        <f>Tabela1[[#This Row],[Łączny przychód]]-Tabela1[[#This Row],[Łączny Koszt]]</f>
        <v>28030</v>
      </c>
      <c r="M478" s="7">
        <f>IF(AND(WEEKDAY(Tabela1[[#This Row],[Dzień]])&lt;=6,WEEKDAY(Tabela1[[#This Row],[Dzień]])&gt;=2),ROUNDDOWN(Tabela1[[#This Row],[Popyt]]*Tabela1[[#This Row],[Liczba Rowerów]],0)*E$734,0)</f>
        <v>0</v>
      </c>
      <c r="N478" s="7">
        <f>Tabela1[[#This Row],[Testowany przychód]]-Tabela1[[#This Row],[Koszt Serwisu]]</f>
        <v>-150</v>
      </c>
      <c r="O478" s="4">
        <f>IF(P477 &lt;&gt; 0, O477 + 3, O477)</f>
        <v>40</v>
      </c>
      <c r="P478" s="4">
        <f>IF(AND(C478 &lt;&gt; C479,L477&gt;=2400),2400,0)</f>
        <v>0</v>
      </c>
      <c r="Q478" s="7">
        <f>IF(AND(WEEKDAY(Tabela1[[#This Row],[Dzień]])&lt;=6,WEEKDAY(Tabela1[[#This Row],[Dzień]])&gt;=2),ROUNDDOWN(Tabela1[[#This Row],[Popyt]]*Tabela1[[#This Row],[Nowa liczba rowerów]],0)*30,0)</f>
        <v>0</v>
      </c>
      <c r="R478" s="7">
        <f>IF(WEEKDAY(Tabela1[[#This Row],[Dzień]])=1,Tabela1[[#This Row],[Nowa liczba rowerów]]*15,0) + Tabela1[[#This Row],[Koszt kupionych rowerów]]</f>
        <v>600</v>
      </c>
      <c r="S478"/>
    </row>
    <row r="479" spans="1:19" x14ac:dyDescent="0.25">
      <c r="A479" s="1">
        <v>45404</v>
      </c>
      <c r="B479" s="1" t="s">
        <v>3</v>
      </c>
      <c r="C479" s="4" t="str">
        <f>VLOOKUP(MONTH(Tabela1[[#This Row],[Dzień]]),Tabela3[],2,TRUE)</f>
        <v>Kwiecień</v>
      </c>
      <c r="D479" s="4">
        <f>YEAR(Tabela1[[#This Row],[Dzień]])</f>
        <v>2024</v>
      </c>
      <c r="E479" s="2">
        <f>VLOOKUP(Tabela1[[#This Row],[Pora roku]],TabelaPopyt[],2,FALSE)</f>
        <v>0.5</v>
      </c>
      <c r="F479" s="3">
        <v>10</v>
      </c>
      <c r="G479" s="7">
        <f>IF(AND(WEEKDAY(Tabela1[[#This Row],[Dzień]])&lt;=6,WEEKDAY(Tabela1[[#This Row],[Dzień]])&gt;=2),ROUNDDOWN(Tabela1[[#This Row],[Popyt]]*Tabela1[[#This Row],[Liczba Rowerów]],0)*30,0)</f>
        <v>150</v>
      </c>
      <c r="H479" s="7">
        <f>IF(WEEKDAY(Tabela1[[#This Row],[Dzień]])=1,Tabela1[[#This Row],[Liczba Rowerów]]*15,0)</f>
        <v>0</v>
      </c>
      <c r="I479" s="7">
        <f>Tabela1[[#This Row],[Przychód]]-Tabela1[[#This Row],[Koszt Serwisu]]</f>
        <v>150</v>
      </c>
      <c r="J479" s="7">
        <f>J478+Tabela1[[#This Row],[Przychód]]</f>
        <v>46530</v>
      </c>
      <c r="K479" s="7">
        <f>K478+Tabela1[[#This Row],[Koszt Serwisu]]</f>
        <v>18350</v>
      </c>
      <c r="L479" s="7">
        <f>Tabela1[[#This Row],[Łączny przychód]]-Tabela1[[#This Row],[Łączny Koszt]]</f>
        <v>28180</v>
      </c>
      <c r="M479" s="7">
        <f>IF(AND(WEEKDAY(Tabela1[[#This Row],[Dzień]])&lt;=6,WEEKDAY(Tabela1[[#This Row],[Dzień]])&gt;=2),ROUNDDOWN(Tabela1[[#This Row],[Popyt]]*Tabela1[[#This Row],[Liczba Rowerów]],0)*E$734,0)</f>
        <v>330</v>
      </c>
      <c r="N479" s="7">
        <f>Tabela1[[#This Row],[Testowany przychód]]-Tabela1[[#This Row],[Koszt Serwisu]]</f>
        <v>330</v>
      </c>
      <c r="O479" s="4">
        <f>IF(P478 &lt;&gt; 0, O478 + 3, O478)</f>
        <v>40</v>
      </c>
      <c r="P479" s="4">
        <f>IF(AND(C479 &lt;&gt; C480,L478&gt;=2400),2400,0)</f>
        <v>0</v>
      </c>
      <c r="Q479" s="7">
        <f>IF(AND(WEEKDAY(Tabela1[[#This Row],[Dzień]])&lt;=6,WEEKDAY(Tabela1[[#This Row],[Dzień]])&gt;=2),ROUNDDOWN(Tabela1[[#This Row],[Popyt]]*Tabela1[[#This Row],[Nowa liczba rowerów]],0)*30,0)</f>
        <v>600</v>
      </c>
      <c r="R479" s="7">
        <f>IF(WEEKDAY(Tabela1[[#This Row],[Dzień]])=1,Tabela1[[#This Row],[Nowa liczba rowerów]]*15,0) + Tabela1[[#This Row],[Koszt kupionych rowerów]]</f>
        <v>0</v>
      </c>
      <c r="S479"/>
    </row>
    <row r="480" spans="1:19" x14ac:dyDescent="0.25">
      <c r="A480" s="1">
        <v>45405</v>
      </c>
      <c r="B480" s="1" t="s">
        <v>3</v>
      </c>
      <c r="C480" s="4" t="str">
        <f>VLOOKUP(MONTH(Tabela1[[#This Row],[Dzień]]),Tabela3[],2,TRUE)</f>
        <v>Kwiecień</v>
      </c>
      <c r="D480" s="4">
        <f>YEAR(Tabela1[[#This Row],[Dzień]])</f>
        <v>2024</v>
      </c>
      <c r="E480" s="2">
        <f>VLOOKUP(Tabela1[[#This Row],[Pora roku]],TabelaPopyt[],2,FALSE)</f>
        <v>0.5</v>
      </c>
      <c r="F480" s="3">
        <v>10</v>
      </c>
      <c r="G480" s="7">
        <f>IF(AND(WEEKDAY(Tabela1[[#This Row],[Dzień]])&lt;=6,WEEKDAY(Tabela1[[#This Row],[Dzień]])&gt;=2),ROUNDDOWN(Tabela1[[#This Row],[Popyt]]*Tabela1[[#This Row],[Liczba Rowerów]],0)*30,0)</f>
        <v>150</v>
      </c>
      <c r="H480" s="7">
        <f>IF(WEEKDAY(Tabela1[[#This Row],[Dzień]])=1,Tabela1[[#This Row],[Liczba Rowerów]]*15,0)</f>
        <v>0</v>
      </c>
      <c r="I480" s="7">
        <f>Tabela1[[#This Row],[Przychód]]-Tabela1[[#This Row],[Koszt Serwisu]]</f>
        <v>150</v>
      </c>
      <c r="J480" s="7">
        <f>J479+Tabela1[[#This Row],[Przychód]]</f>
        <v>46680</v>
      </c>
      <c r="K480" s="7">
        <f>K479+Tabela1[[#This Row],[Koszt Serwisu]]</f>
        <v>18350</v>
      </c>
      <c r="L480" s="7">
        <f>Tabela1[[#This Row],[Łączny przychód]]-Tabela1[[#This Row],[Łączny Koszt]]</f>
        <v>28330</v>
      </c>
      <c r="M480" s="7">
        <f>IF(AND(WEEKDAY(Tabela1[[#This Row],[Dzień]])&lt;=6,WEEKDAY(Tabela1[[#This Row],[Dzień]])&gt;=2),ROUNDDOWN(Tabela1[[#This Row],[Popyt]]*Tabela1[[#This Row],[Liczba Rowerów]],0)*E$734,0)</f>
        <v>330</v>
      </c>
      <c r="N480" s="7">
        <f>Tabela1[[#This Row],[Testowany przychód]]-Tabela1[[#This Row],[Koszt Serwisu]]</f>
        <v>330</v>
      </c>
      <c r="O480" s="4">
        <f>IF(P479 &lt;&gt; 0, O479 + 3, O479)</f>
        <v>40</v>
      </c>
      <c r="P480" s="4">
        <f>IF(AND(C480 &lt;&gt; C481,L479&gt;=2400),2400,0)</f>
        <v>0</v>
      </c>
      <c r="Q480" s="7">
        <f>IF(AND(WEEKDAY(Tabela1[[#This Row],[Dzień]])&lt;=6,WEEKDAY(Tabela1[[#This Row],[Dzień]])&gt;=2),ROUNDDOWN(Tabela1[[#This Row],[Popyt]]*Tabela1[[#This Row],[Nowa liczba rowerów]],0)*30,0)</f>
        <v>600</v>
      </c>
      <c r="R480" s="7">
        <f>IF(WEEKDAY(Tabela1[[#This Row],[Dzień]])=1,Tabela1[[#This Row],[Nowa liczba rowerów]]*15,0) + Tabela1[[#This Row],[Koszt kupionych rowerów]]</f>
        <v>0</v>
      </c>
      <c r="S480"/>
    </row>
    <row r="481" spans="1:19" x14ac:dyDescent="0.25">
      <c r="A481" s="1">
        <v>45406</v>
      </c>
      <c r="B481" s="1" t="s">
        <v>3</v>
      </c>
      <c r="C481" s="4" t="str">
        <f>VLOOKUP(MONTH(Tabela1[[#This Row],[Dzień]]),Tabela3[],2,TRUE)</f>
        <v>Kwiecień</v>
      </c>
      <c r="D481" s="4">
        <f>YEAR(Tabela1[[#This Row],[Dzień]])</f>
        <v>2024</v>
      </c>
      <c r="E481" s="2">
        <f>VLOOKUP(Tabela1[[#This Row],[Pora roku]],TabelaPopyt[],2,FALSE)</f>
        <v>0.5</v>
      </c>
      <c r="F481" s="3">
        <v>10</v>
      </c>
      <c r="G481" s="7">
        <f>IF(AND(WEEKDAY(Tabela1[[#This Row],[Dzień]])&lt;=6,WEEKDAY(Tabela1[[#This Row],[Dzień]])&gt;=2),ROUNDDOWN(Tabela1[[#This Row],[Popyt]]*Tabela1[[#This Row],[Liczba Rowerów]],0)*30,0)</f>
        <v>150</v>
      </c>
      <c r="H481" s="7">
        <f>IF(WEEKDAY(Tabela1[[#This Row],[Dzień]])=1,Tabela1[[#This Row],[Liczba Rowerów]]*15,0)</f>
        <v>0</v>
      </c>
      <c r="I481" s="7">
        <f>Tabela1[[#This Row],[Przychód]]-Tabela1[[#This Row],[Koszt Serwisu]]</f>
        <v>150</v>
      </c>
      <c r="J481" s="7">
        <f>J480+Tabela1[[#This Row],[Przychód]]</f>
        <v>46830</v>
      </c>
      <c r="K481" s="7">
        <f>K480+Tabela1[[#This Row],[Koszt Serwisu]]</f>
        <v>18350</v>
      </c>
      <c r="L481" s="7">
        <f>Tabela1[[#This Row],[Łączny przychód]]-Tabela1[[#This Row],[Łączny Koszt]]</f>
        <v>28480</v>
      </c>
      <c r="M481" s="7">
        <f>IF(AND(WEEKDAY(Tabela1[[#This Row],[Dzień]])&lt;=6,WEEKDAY(Tabela1[[#This Row],[Dzień]])&gt;=2),ROUNDDOWN(Tabela1[[#This Row],[Popyt]]*Tabela1[[#This Row],[Liczba Rowerów]],0)*E$734,0)</f>
        <v>330</v>
      </c>
      <c r="N481" s="7">
        <f>Tabela1[[#This Row],[Testowany przychód]]-Tabela1[[#This Row],[Koszt Serwisu]]</f>
        <v>330</v>
      </c>
      <c r="O481" s="4">
        <f>IF(P480 &lt;&gt; 0, O480 + 3, O480)</f>
        <v>40</v>
      </c>
      <c r="P481" s="4">
        <f>IF(AND(C481 &lt;&gt; C482,L480&gt;=2400),2400,0)</f>
        <v>0</v>
      </c>
      <c r="Q481" s="7">
        <f>IF(AND(WEEKDAY(Tabela1[[#This Row],[Dzień]])&lt;=6,WEEKDAY(Tabela1[[#This Row],[Dzień]])&gt;=2),ROUNDDOWN(Tabela1[[#This Row],[Popyt]]*Tabela1[[#This Row],[Nowa liczba rowerów]],0)*30,0)</f>
        <v>600</v>
      </c>
      <c r="R481" s="7">
        <f>IF(WEEKDAY(Tabela1[[#This Row],[Dzień]])=1,Tabela1[[#This Row],[Nowa liczba rowerów]]*15,0) + Tabela1[[#This Row],[Koszt kupionych rowerów]]</f>
        <v>0</v>
      </c>
      <c r="S481"/>
    </row>
    <row r="482" spans="1:19" x14ac:dyDescent="0.25">
      <c r="A482" s="1">
        <v>45407</v>
      </c>
      <c r="B482" s="1" t="s">
        <v>3</v>
      </c>
      <c r="C482" s="4" t="str">
        <f>VLOOKUP(MONTH(Tabela1[[#This Row],[Dzień]]),Tabela3[],2,TRUE)</f>
        <v>Kwiecień</v>
      </c>
      <c r="D482" s="4">
        <f>YEAR(Tabela1[[#This Row],[Dzień]])</f>
        <v>2024</v>
      </c>
      <c r="E482" s="2">
        <f>VLOOKUP(Tabela1[[#This Row],[Pora roku]],TabelaPopyt[],2,FALSE)</f>
        <v>0.5</v>
      </c>
      <c r="F482" s="3">
        <v>10</v>
      </c>
      <c r="G482" s="7">
        <f>IF(AND(WEEKDAY(Tabela1[[#This Row],[Dzień]])&lt;=6,WEEKDAY(Tabela1[[#This Row],[Dzień]])&gt;=2),ROUNDDOWN(Tabela1[[#This Row],[Popyt]]*Tabela1[[#This Row],[Liczba Rowerów]],0)*30,0)</f>
        <v>150</v>
      </c>
      <c r="H482" s="7">
        <f>IF(WEEKDAY(Tabela1[[#This Row],[Dzień]])=1,Tabela1[[#This Row],[Liczba Rowerów]]*15,0)</f>
        <v>0</v>
      </c>
      <c r="I482" s="7">
        <f>Tabela1[[#This Row],[Przychód]]-Tabela1[[#This Row],[Koszt Serwisu]]</f>
        <v>150</v>
      </c>
      <c r="J482" s="7">
        <f>J481+Tabela1[[#This Row],[Przychód]]</f>
        <v>46980</v>
      </c>
      <c r="K482" s="7">
        <f>K481+Tabela1[[#This Row],[Koszt Serwisu]]</f>
        <v>18350</v>
      </c>
      <c r="L482" s="7">
        <f>Tabela1[[#This Row],[Łączny przychód]]-Tabela1[[#This Row],[Łączny Koszt]]</f>
        <v>28630</v>
      </c>
      <c r="M482" s="7">
        <f>IF(AND(WEEKDAY(Tabela1[[#This Row],[Dzień]])&lt;=6,WEEKDAY(Tabela1[[#This Row],[Dzień]])&gt;=2),ROUNDDOWN(Tabela1[[#This Row],[Popyt]]*Tabela1[[#This Row],[Liczba Rowerów]],0)*E$734,0)</f>
        <v>330</v>
      </c>
      <c r="N482" s="7">
        <f>Tabela1[[#This Row],[Testowany przychód]]-Tabela1[[#This Row],[Koszt Serwisu]]</f>
        <v>330</v>
      </c>
      <c r="O482" s="4">
        <f>IF(P481 &lt;&gt; 0, O481 + 3, O481)</f>
        <v>40</v>
      </c>
      <c r="P482" s="4">
        <f>IF(AND(C482 &lt;&gt; C483,L481&gt;=2400),2400,0)</f>
        <v>0</v>
      </c>
      <c r="Q482" s="7">
        <f>IF(AND(WEEKDAY(Tabela1[[#This Row],[Dzień]])&lt;=6,WEEKDAY(Tabela1[[#This Row],[Dzień]])&gt;=2),ROUNDDOWN(Tabela1[[#This Row],[Popyt]]*Tabela1[[#This Row],[Nowa liczba rowerów]],0)*30,0)</f>
        <v>600</v>
      </c>
      <c r="R482" s="7">
        <f>IF(WEEKDAY(Tabela1[[#This Row],[Dzień]])=1,Tabela1[[#This Row],[Nowa liczba rowerów]]*15,0) + Tabela1[[#This Row],[Koszt kupionych rowerów]]</f>
        <v>0</v>
      </c>
      <c r="S482"/>
    </row>
    <row r="483" spans="1:19" x14ac:dyDescent="0.25">
      <c r="A483" s="1">
        <v>45408</v>
      </c>
      <c r="B483" s="1" t="s">
        <v>3</v>
      </c>
      <c r="C483" s="4" t="str">
        <f>VLOOKUP(MONTH(Tabela1[[#This Row],[Dzień]]),Tabela3[],2,TRUE)</f>
        <v>Kwiecień</v>
      </c>
      <c r="D483" s="4">
        <f>YEAR(Tabela1[[#This Row],[Dzień]])</f>
        <v>2024</v>
      </c>
      <c r="E483" s="2">
        <f>VLOOKUP(Tabela1[[#This Row],[Pora roku]],TabelaPopyt[],2,FALSE)</f>
        <v>0.5</v>
      </c>
      <c r="F483" s="3">
        <v>10</v>
      </c>
      <c r="G483" s="7">
        <f>IF(AND(WEEKDAY(Tabela1[[#This Row],[Dzień]])&lt;=6,WEEKDAY(Tabela1[[#This Row],[Dzień]])&gt;=2),ROUNDDOWN(Tabela1[[#This Row],[Popyt]]*Tabela1[[#This Row],[Liczba Rowerów]],0)*30,0)</f>
        <v>150</v>
      </c>
      <c r="H483" s="7">
        <f>IF(WEEKDAY(Tabela1[[#This Row],[Dzień]])=1,Tabela1[[#This Row],[Liczba Rowerów]]*15,0)</f>
        <v>0</v>
      </c>
      <c r="I483" s="7">
        <f>Tabela1[[#This Row],[Przychód]]-Tabela1[[#This Row],[Koszt Serwisu]]</f>
        <v>150</v>
      </c>
      <c r="J483" s="7">
        <f>J482+Tabela1[[#This Row],[Przychód]]</f>
        <v>47130</v>
      </c>
      <c r="K483" s="7">
        <f>K482+Tabela1[[#This Row],[Koszt Serwisu]]</f>
        <v>18350</v>
      </c>
      <c r="L483" s="7">
        <f>Tabela1[[#This Row],[Łączny przychód]]-Tabela1[[#This Row],[Łączny Koszt]]</f>
        <v>28780</v>
      </c>
      <c r="M483" s="7">
        <f>IF(AND(WEEKDAY(Tabela1[[#This Row],[Dzień]])&lt;=6,WEEKDAY(Tabela1[[#This Row],[Dzień]])&gt;=2),ROUNDDOWN(Tabela1[[#This Row],[Popyt]]*Tabela1[[#This Row],[Liczba Rowerów]],0)*E$734,0)</f>
        <v>330</v>
      </c>
      <c r="N483" s="7">
        <f>Tabela1[[#This Row],[Testowany przychód]]-Tabela1[[#This Row],[Koszt Serwisu]]</f>
        <v>330</v>
      </c>
      <c r="O483" s="4">
        <f>IF(P482 &lt;&gt; 0, O482 + 3, O482)</f>
        <v>40</v>
      </c>
      <c r="P483" s="4">
        <f>IF(AND(C483 &lt;&gt; C484,L482&gt;=2400),2400,0)</f>
        <v>0</v>
      </c>
      <c r="Q483" s="7">
        <f>IF(AND(WEEKDAY(Tabela1[[#This Row],[Dzień]])&lt;=6,WEEKDAY(Tabela1[[#This Row],[Dzień]])&gt;=2),ROUNDDOWN(Tabela1[[#This Row],[Popyt]]*Tabela1[[#This Row],[Nowa liczba rowerów]],0)*30,0)</f>
        <v>600</v>
      </c>
      <c r="R483" s="7">
        <f>IF(WEEKDAY(Tabela1[[#This Row],[Dzień]])=1,Tabela1[[#This Row],[Nowa liczba rowerów]]*15,0) + Tabela1[[#This Row],[Koszt kupionych rowerów]]</f>
        <v>0</v>
      </c>
      <c r="S483"/>
    </row>
    <row r="484" spans="1:19" x14ac:dyDescent="0.25">
      <c r="A484" s="1">
        <v>45409</v>
      </c>
      <c r="B484" s="1" t="s">
        <v>3</v>
      </c>
      <c r="C484" s="4" t="str">
        <f>VLOOKUP(MONTH(Tabela1[[#This Row],[Dzień]]),Tabela3[],2,TRUE)</f>
        <v>Kwiecień</v>
      </c>
      <c r="D484" s="4">
        <f>YEAR(Tabela1[[#This Row],[Dzień]])</f>
        <v>2024</v>
      </c>
      <c r="E484" s="2">
        <f>VLOOKUP(Tabela1[[#This Row],[Pora roku]],TabelaPopyt[],2,FALSE)</f>
        <v>0.5</v>
      </c>
      <c r="F484" s="3">
        <v>10</v>
      </c>
      <c r="G484" s="7">
        <f>IF(AND(WEEKDAY(Tabela1[[#This Row],[Dzień]])&lt;=6,WEEKDAY(Tabela1[[#This Row],[Dzień]])&gt;=2),ROUNDDOWN(Tabela1[[#This Row],[Popyt]]*Tabela1[[#This Row],[Liczba Rowerów]],0)*30,0)</f>
        <v>0</v>
      </c>
      <c r="H484" s="7">
        <f>IF(WEEKDAY(Tabela1[[#This Row],[Dzień]])=1,Tabela1[[#This Row],[Liczba Rowerów]]*15,0)</f>
        <v>0</v>
      </c>
      <c r="I484" s="7">
        <f>Tabela1[[#This Row],[Przychód]]-Tabela1[[#This Row],[Koszt Serwisu]]</f>
        <v>0</v>
      </c>
      <c r="J484" s="7">
        <f>J483+Tabela1[[#This Row],[Przychód]]</f>
        <v>47130</v>
      </c>
      <c r="K484" s="7">
        <f>K483+Tabela1[[#This Row],[Koszt Serwisu]]</f>
        <v>18350</v>
      </c>
      <c r="L484" s="7">
        <f>Tabela1[[#This Row],[Łączny przychód]]-Tabela1[[#This Row],[Łączny Koszt]]</f>
        <v>28780</v>
      </c>
      <c r="M484" s="7">
        <f>IF(AND(WEEKDAY(Tabela1[[#This Row],[Dzień]])&lt;=6,WEEKDAY(Tabela1[[#This Row],[Dzień]])&gt;=2),ROUNDDOWN(Tabela1[[#This Row],[Popyt]]*Tabela1[[#This Row],[Liczba Rowerów]],0)*E$734,0)</f>
        <v>0</v>
      </c>
      <c r="N484" s="7">
        <f>Tabela1[[#This Row],[Testowany przychód]]-Tabela1[[#This Row],[Koszt Serwisu]]</f>
        <v>0</v>
      </c>
      <c r="O484" s="4">
        <f>IF(P483 &lt;&gt; 0, O483 + 3, O483)</f>
        <v>40</v>
      </c>
      <c r="P484" s="4">
        <f>IF(AND(C484 &lt;&gt; C485,L483&gt;=2400),2400,0)</f>
        <v>0</v>
      </c>
      <c r="Q484" s="7">
        <f>IF(AND(WEEKDAY(Tabela1[[#This Row],[Dzień]])&lt;=6,WEEKDAY(Tabela1[[#This Row],[Dzień]])&gt;=2),ROUNDDOWN(Tabela1[[#This Row],[Popyt]]*Tabela1[[#This Row],[Nowa liczba rowerów]],0)*30,0)</f>
        <v>0</v>
      </c>
      <c r="R484" s="7">
        <f>IF(WEEKDAY(Tabela1[[#This Row],[Dzień]])=1,Tabela1[[#This Row],[Nowa liczba rowerów]]*15,0) + Tabela1[[#This Row],[Koszt kupionych rowerów]]</f>
        <v>0</v>
      </c>
      <c r="S484"/>
    </row>
    <row r="485" spans="1:19" x14ac:dyDescent="0.25">
      <c r="A485" s="1">
        <v>45410</v>
      </c>
      <c r="B485" s="1" t="s">
        <v>3</v>
      </c>
      <c r="C485" s="4" t="str">
        <f>VLOOKUP(MONTH(Tabela1[[#This Row],[Dzień]]),Tabela3[],2,TRUE)</f>
        <v>Kwiecień</v>
      </c>
      <c r="D485" s="4">
        <f>YEAR(Tabela1[[#This Row],[Dzień]])</f>
        <v>2024</v>
      </c>
      <c r="E485" s="2">
        <f>VLOOKUP(Tabela1[[#This Row],[Pora roku]],TabelaPopyt[],2,FALSE)</f>
        <v>0.5</v>
      </c>
      <c r="F485" s="3">
        <v>10</v>
      </c>
      <c r="G485" s="7">
        <f>IF(AND(WEEKDAY(Tabela1[[#This Row],[Dzień]])&lt;=6,WEEKDAY(Tabela1[[#This Row],[Dzień]])&gt;=2),ROUNDDOWN(Tabela1[[#This Row],[Popyt]]*Tabela1[[#This Row],[Liczba Rowerów]],0)*30,0)</f>
        <v>0</v>
      </c>
      <c r="H485" s="7">
        <f>IF(WEEKDAY(Tabela1[[#This Row],[Dzień]])=1,Tabela1[[#This Row],[Liczba Rowerów]]*15,0)</f>
        <v>150</v>
      </c>
      <c r="I485" s="7">
        <f>Tabela1[[#This Row],[Przychód]]-Tabela1[[#This Row],[Koszt Serwisu]]</f>
        <v>-150</v>
      </c>
      <c r="J485" s="7">
        <f>J484+Tabela1[[#This Row],[Przychód]]</f>
        <v>47130</v>
      </c>
      <c r="K485" s="7">
        <f>K484+Tabela1[[#This Row],[Koszt Serwisu]]</f>
        <v>18500</v>
      </c>
      <c r="L485" s="7">
        <f>Tabela1[[#This Row],[Łączny przychód]]-Tabela1[[#This Row],[Łączny Koszt]]</f>
        <v>28630</v>
      </c>
      <c r="M485" s="7">
        <f>IF(AND(WEEKDAY(Tabela1[[#This Row],[Dzień]])&lt;=6,WEEKDAY(Tabela1[[#This Row],[Dzień]])&gt;=2),ROUNDDOWN(Tabela1[[#This Row],[Popyt]]*Tabela1[[#This Row],[Liczba Rowerów]],0)*E$734,0)</f>
        <v>0</v>
      </c>
      <c r="N485" s="7">
        <f>Tabela1[[#This Row],[Testowany przychód]]-Tabela1[[#This Row],[Koszt Serwisu]]</f>
        <v>-150</v>
      </c>
      <c r="O485" s="4">
        <f>IF(P484 &lt;&gt; 0, O484 + 3, O484)</f>
        <v>40</v>
      </c>
      <c r="P485" s="4">
        <f>IF(AND(C485 &lt;&gt; C486,L484&gt;=2400),2400,0)</f>
        <v>0</v>
      </c>
      <c r="Q485" s="7">
        <f>IF(AND(WEEKDAY(Tabela1[[#This Row],[Dzień]])&lt;=6,WEEKDAY(Tabela1[[#This Row],[Dzień]])&gt;=2),ROUNDDOWN(Tabela1[[#This Row],[Popyt]]*Tabela1[[#This Row],[Nowa liczba rowerów]],0)*30,0)</f>
        <v>0</v>
      </c>
      <c r="R485" s="7">
        <f>IF(WEEKDAY(Tabela1[[#This Row],[Dzień]])=1,Tabela1[[#This Row],[Nowa liczba rowerów]]*15,0) + Tabela1[[#This Row],[Koszt kupionych rowerów]]</f>
        <v>600</v>
      </c>
      <c r="S485"/>
    </row>
    <row r="486" spans="1:19" x14ac:dyDescent="0.25">
      <c r="A486" s="1">
        <v>45411</v>
      </c>
      <c r="B486" s="1" t="s">
        <v>3</v>
      </c>
      <c r="C486" s="4" t="str">
        <f>VLOOKUP(MONTH(Tabela1[[#This Row],[Dzień]]),Tabela3[],2,TRUE)</f>
        <v>Kwiecień</v>
      </c>
      <c r="D486" s="4">
        <f>YEAR(Tabela1[[#This Row],[Dzień]])</f>
        <v>2024</v>
      </c>
      <c r="E486" s="2">
        <f>VLOOKUP(Tabela1[[#This Row],[Pora roku]],TabelaPopyt[],2,FALSE)</f>
        <v>0.5</v>
      </c>
      <c r="F486" s="3">
        <v>10</v>
      </c>
      <c r="G486" s="7">
        <f>IF(AND(WEEKDAY(Tabela1[[#This Row],[Dzień]])&lt;=6,WEEKDAY(Tabela1[[#This Row],[Dzień]])&gt;=2),ROUNDDOWN(Tabela1[[#This Row],[Popyt]]*Tabela1[[#This Row],[Liczba Rowerów]],0)*30,0)</f>
        <v>150</v>
      </c>
      <c r="H486" s="7">
        <f>IF(WEEKDAY(Tabela1[[#This Row],[Dzień]])=1,Tabela1[[#This Row],[Liczba Rowerów]]*15,0)</f>
        <v>0</v>
      </c>
      <c r="I486" s="7">
        <f>Tabela1[[#This Row],[Przychód]]-Tabela1[[#This Row],[Koszt Serwisu]]</f>
        <v>150</v>
      </c>
      <c r="J486" s="7">
        <f>J485+Tabela1[[#This Row],[Przychód]]</f>
        <v>47280</v>
      </c>
      <c r="K486" s="7">
        <f>K485+Tabela1[[#This Row],[Koszt Serwisu]]</f>
        <v>18500</v>
      </c>
      <c r="L486" s="7">
        <f>Tabela1[[#This Row],[Łączny przychód]]-Tabela1[[#This Row],[Łączny Koszt]]</f>
        <v>28780</v>
      </c>
      <c r="M486" s="7">
        <f>IF(AND(WEEKDAY(Tabela1[[#This Row],[Dzień]])&lt;=6,WEEKDAY(Tabela1[[#This Row],[Dzień]])&gt;=2),ROUNDDOWN(Tabela1[[#This Row],[Popyt]]*Tabela1[[#This Row],[Liczba Rowerów]],0)*E$734,0)</f>
        <v>330</v>
      </c>
      <c r="N486" s="7">
        <f>Tabela1[[#This Row],[Testowany przychód]]-Tabela1[[#This Row],[Koszt Serwisu]]</f>
        <v>330</v>
      </c>
      <c r="O486" s="4">
        <f>IF(P485 &lt;&gt; 0, O485 + 3, O485)</f>
        <v>40</v>
      </c>
      <c r="P486" s="4">
        <f>IF(AND(C486 &lt;&gt; C487,L485&gt;=2400),2400,0)</f>
        <v>0</v>
      </c>
      <c r="Q486" s="7">
        <f>IF(AND(WEEKDAY(Tabela1[[#This Row],[Dzień]])&lt;=6,WEEKDAY(Tabela1[[#This Row],[Dzień]])&gt;=2),ROUNDDOWN(Tabela1[[#This Row],[Popyt]]*Tabela1[[#This Row],[Nowa liczba rowerów]],0)*30,0)</f>
        <v>600</v>
      </c>
      <c r="R486" s="7">
        <f>IF(WEEKDAY(Tabela1[[#This Row],[Dzień]])=1,Tabela1[[#This Row],[Nowa liczba rowerów]]*15,0) + Tabela1[[#This Row],[Koszt kupionych rowerów]]</f>
        <v>0</v>
      </c>
      <c r="S486"/>
    </row>
    <row r="487" spans="1:19" x14ac:dyDescent="0.25">
      <c r="A487" s="1">
        <v>45412</v>
      </c>
      <c r="B487" s="1" t="s">
        <v>3</v>
      </c>
      <c r="C487" s="4" t="str">
        <f>VLOOKUP(MONTH(Tabela1[[#This Row],[Dzień]]),Tabela3[],2,TRUE)</f>
        <v>Kwiecień</v>
      </c>
      <c r="D487" s="4">
        <f>YEAR(Tabela1[[#This Row],[Dzień]])</f>
        <v>2024</v>
      </c>
      <c r="E487" s="2">
        <f>VLOOKUP(Tabela1[[#This Row],[Pora roku]],TabelaPopyt[],2,FALSE)</f>
        <v>0.5</v>
      </c>
      <c r="F487" s="3">
        <v>10</v>
      </c>
      <c r="G487" s="7">
        <f>IF(AND(WEEKDAY(Tabela1[[#This Row],[Dzień]])&lt;=6,WEEKDAY(Tabela1[[#This Row],[Dzień]])&gt;=2),ROUNDDOWN(Tabela1[[#This Row],[Popyt]]*Tabela1[[#This Row],[Liczba Rowerów]],0)*30,0)</f>
        <v>150</v>
      </c>
      <c r="H487" s="7">
        <f>IF(WEEKDAY(Tabela1[[#This Row],[Dzień]])=1,Tabela1[[#This Row],[Liczba Rowerów]]*15,0)</f>
        <v>0</v>
      </c>
      <c r="I487" s="7">
        <f>Tabela1[[#This Row],[Przychód]]-Tabela1[[#This Row],[Koszt Serwisu]]</f>
        <v>150</v>
      </c>
      <c r="J487" s="7">
        <f>J486+Tabela1[[#This Row],[Przychód]]</f>
        <v>47430</v>
      </c>
      <c r="K487" s="7">
        <f>K486+Tabela1[[#This Row],[Koszt Serwisu]]</f>
        <v>18500</v>
      </c>
      <c r="L487" s="7">
        <f>Tabela1[[#This Row],[Łączny przychód]]-Tabela1[[#This Row],[Łączny Koszt]]</f>
        <v>28930</v>
      </c>
      <c r="M487" s="7">
        <f>IF(AND(WEEKDAY(Tabela1[[#This Row],[Dzień]])&lt;=6,WEEKDAY(Tabela1[[#This Row],[Dzień]])&gt;=2),ROUNDDOWN(Tabela1[[#This Row],[Popyt]]*Tabela1[[#This Row],[Liczba Rowerów]],0)*E$734,0)</f>
        <v>330</v>
      </c>
      <c r="N487" s="7">
        <f>Tabela1[[#This Row],[Testowany przychód]]-Tabela1[[#This Row],[Koszt Serwisu]]</f>
        <v>330</v>
      </c>
      <c r="O487" s="4">
        <f>IF(P486 &lt;&gt; 0, O486 + 3, O486)</f>
        <v>40</v>
      </c>
      <c r="P487" s="4">
        <f>IF(AND(C487 &lt;&gt; C488,L486&gt;=2400),2400,0)</f>
        <v>2400</v>
      </c>
      <c r="Q487" s="7">
        <f>IF(AND(WEEKDAY(Tabela1[[#This Row],[Dzień]])&lt;=6,WEEKDAY(Tabela1[[#This Row],[Dzień]])&gt;=2),ROUNDDOWN(Tabela1[[#This Row],[Popyt]]*Tabela1[[#This Row],[Nowa liczba rowerów]],0)*30,0)</f>
        <v>600</v>
      </c>
      <c r="R487" s="7">
        <f>IF(WEEKDAY(Tabela1[[#This Row],[Dzień]])=1,Tabela1[[#This Row],[Nowa liczba rowerów]]*15,0) + Tabela1[[#This Row],[Koszt kupionych rowerów]]</f>
        <v>2400</v>
      </c>
      <c r="S487"/>
    </row>
    <row r="488" spans="1:19" x14ac:dyDescent="0.25">
      <c r="A488" s="1">
        <v>45413</v>
      </c>
      <c r="B488" s="1" t="s">
        <v>3</v>
      </c>
      <c r="C488" s="4" t="str">
        <f>VLOOKUP(MONTH(Tabela1[[#This Row],[Dzień]]),Tabela3[],2,TRUE)</f>
        <v>Maj</v>
      </c>
      <c r="D488" s="4">
        <f>YEAR(Tabela1[[#This Row],[Dzień]])</f>
        <v>2024</v>
      </c>
      <c r="E488" s="2">
        <f>VLOOKUP(Tabela1[[#This Row],[Pora roku]],TabelaPopyt[],2,FALSE)</f>
        <v>0.5</v>
      </c>
      <c r="F488" s="3">
        <v>10</v>
      </c>
      <c r="G488" s="7">
        <f>IF(AND(WEEKDAY(Tabela1[[#This Row],[Dzień]])&lt;=6,WEEKDAY(Tabela1[[#This Row],[Dzień]])&gt;=2),ROUNDDOWN(Tabela1[[#This Row],[Popyt]]*Tabela1[[#This Row],[Liczba Rowerów]],0)*30,0)</f>
        <v>150</v>
      </c>
      <c r="H488" s="7">
        <f>IF(WEEKDAY(Tabela1[[#This Row],[Dzień]])=1,Tabela1[[#This Row],[Liczba Rowerów]]*15,0)</f>
        <v>0</v>
      </c>
      <c r="I488" s="7">
        <f>Tabela1[[#This Row],[Przychód]]-Tabela1[[#This Row],[Koszt Serwisu]]</f>
        <v>150</v>
      </c>
      <c r="J488" s="7">
        <f>J487+Tabela1[[#This Row],[Przychód]]</f>
        <v>47580</v>
      </c>
      <c r="K488" s="7">
        <f>K487+Tabela1[[#This Row],[Koszt Serwisu]]</f>
        <v>18500</v>
      </c>
      <c r="L488" s="7">
        <f>Tabela1[[#This Row],[Łączny przychód]]-Tabela1[[#This Row],[Łączny Koszt]]</f>
        <v>29080</v>
      </c>
      <c r="M488" s="7">
        <f>IF(AND(WEEKDAY(Tabela1[[#This Row],[Dzień]])&lt;=6,WEEKDAY(Tabela1[[#This Row],[Dzień]])&gt;=2),ROUNDDOWN(Tabela1[[#This Row],[Popyt]]*Tabela1[[#This Row],[Liczba Rowerów]],0)*E$734,0)</f>
        <v>330</v>
      </c>
      <c r="N488" s="7">
        <f>Tabela1[[#This Row],[Testowany przychód]]-Tabela1[[#This Row],[Koszt Serwisu]]</f>
        <v>330</v>
      </c>
      <c r="O488" s="4">
        <f>IF(P487 &lt;&gt; 0, O487 + 3, O487)</f>
        <v>43</v>
      </c>
      <c r="P488" s="4">
        <f>IF(AND(C488 &lt;&gt; C489,L487&gt;=2400),2400,0)</f>
        <v>0</v>
      </c>
      <c r="Q488" s="7">
        <f>IF(AND(WEEKDAY(Tabela1[[#This Row],[Dzień]])&lt;=6,WEEKDAY(Tabela1[[#This Row],[Dzień]])&gt;=2),ROUNDDOWN(Tabela1[[#This Row],[Popyt]]*Tabela1[[#This Row],[Nowa liczba rowerów]],0)*30,0)</f>
        <v>630</v>
      </c>
      <c r="R488" s="7">
        <f>IF(WEEKDAY(Tabela1[[#This Row],[Dzień]])=1,Tabela1[[#This Row],[Nowa liczba rowerów]]*15,0) + Tabela1[[#This Row],[Koszt kupionych rowerów]]</f>
        <v>0</v>
      </c>
      <c r="S488"/>
    </row>
    <row r="489" spans="1:19" x14ac:dyDescent="0.25">
      <c r="A489" s="1">
        <v>45414</v>
      </c>
      <c r="B489" s="1" t="s">
        <v>3</v>
      </c>
      <c r="C489" s="4" t="str">
        <f>VLOOKUP(MONTH(Tabela1[[#This Row],[Dzień]]),Tabela3[],2,TRUE)</f>
        <v>Maj</v>
      </c>
      <c r="D489" s="4">
        <f>YEAR(Tabela1[[#This Row],[Dzień]])</f>
        <v>2024</v>
      </c>
      <c r="E489" s="2">
        <f>VLOOKUP(Tabela1[[#This Row],[Pora roku]],TabelaPopyt[],2,FALSE)</f>
        <v>0.5</v>
      </c>
      <c r="F489" s="3">
        <v>10</v>
      </c>
      <c r="G489" s="7">
        <f>IF(AND(WEEKDAY(Tabela1[[#This Row],[Dzień]])&lt;=6,WEEKDAY(Tabela1[[#This Row],[Dzień]])&gt;=2),ROUNDDOWN(Tabela1[[#This Row],[Popyt]]*Tabela1[[#This Row],[Liczba Rowerów]],0)*30,0)</f>
        <v>150</v>
      </c>
      <c r="H489" s="7">
        <f>IF(WEEKDAY(Tabela1[[#This Row],[Dzień]])=1,Tabela1[[#This Row],[Liczba Rowerów]]*15,0)</f>
        <v>0</v>
      </c>
      <c r="I489" s="7">
        <f>Tabela1[[#This Row],[Przychód]]-Tabela1[[#This Row],[Koszt Serwisu]]</f>
        <v>150</v>
      </c>
      <c r="J489" s="7">
        <f>J488+Tabela1[[#This Row],[Przychód]]</f>
        <v>47730</v>
      </c>
      <c r="K489" s="7">
        <f>K488+Tabela1[[#This Row],[Koszt Serwisu]]</f>
        <v>18500</v>
      </c>
      <c r="L489" s="7">
        <f>Tabela1[[#This Row],[Łączny przychód]]-Tabela1[[#This Row],[Łączny Koszt]]</f>
        <v>29230</v>
      </c>
      <c r="M489" s="7">
        <f>IF(AND(WEEKDAY(Tabela1[[#This Row],[Dzień]])&lt;=6,WEEKDAY(Tabela1[[#This Row],[Dzień]])&gt;=2),ROUNDDOWN(Tabela1[[#This Row],[Popyt]]*Tabela1[[#This Row],[Liczba Rowerów]],0)*E$734,0)</f>
        <v>330</v>
      </c>
      <c r="N489" s="7">
        <f>Tabela1[[#This Row],[Testowany przychód]]-Tabela1[[#This Row],[Koszt Serwisu]]</f>
        <v>330</v>
      </c>
      <c r="O489" s="4">
        <f>IF(P488 &lt;&gt; 0, O488 + 3, O488)</f>
        <v>43</v>
      </c>
      <c r="P489" s="4">
        <f>IF(AND(C489 &lt;&gt; C490,L488&gt;=2400),2400,0)</f>
        <v>0</v>
      </c>
      <c r="Q489" s="7">
        <f>IF(AND(WEEKDAY(Tabela1[[#This Row],[Dzień]])&lt;=6,WEEKDAY(Tabela1[[#This Row],[Dzień]])&gt;=2),ROUNDDOWN(Tabela1[[#This Row],[Popyt]]*Tabela1[[#This Row],[Nowa liczba rowerów]],0)*30,0)</f>
        <v>630</v>
      </c>
      <c r="R489" s="7">
        <f>IF(WEEKDAY(Tabela1[[#This Row],[Dzień]])=1,Tabela1[[#This Row],[Nowa liczba rowerów]]*15,0) + Tabela1[[#This Row],[Koszt kupionych rowerów]]</f>
        <v>0</v>
      </c>
      <c r="S489"/>
    </row>
    <row r="490" spans="1:19" x14ac:dyDescent="0.25">
      <c r="A490" s="1">
        <v>45415</v>
      </c>
      <c r="B490" s="1" t="s">
        <v>3</v>
      </c>
      <c r="C490" s="4" t="str">
        <f>VLOOKUP(MONTH(Tabela1[[#This Row],[Dzień]]),Tabela3[],2,TRUE)</f>
        <v>Maj</v>
      </c>
      <c r="D490" s="4">
        <f>YEAR(Tabela1[[#This Row],[Dzień]])</f>
        <v>2024</v>
      </c>
      <c r="E490" s="2">
        <f>VLOOKUP(Tabela1[[#This Row],[Pora roku]],TabelaPopyt[],2,FALSE)</f>
        <v>0.5</v>
      </c>
      <c r="F490" s="3">
        <v>10</v>
      </c>
      <c r="G490" s="7">
        <f>IF(AND(WEEKDAY(Tabela1[[#This Row],[Dzień]])&lt;=6,WEEKDAY(Tabela1[[#This Row],[Dzień]])&gt;=2),ROUNDDOWN(Tabela1[[#This Row],[Popyt]]*Tabela1[[#This Row],[Liczba Rowerów]],0)*30,0)</f>
        <v>150</v>
      </c>
      <c r="H490" s="7">
        <f>IF(WEEKDAY(Tabela1[[#This Row],[Dzień]])=1,Tabela1[[#This Row],[Liczba Rowerów]]*15,0)</f>
        <v>0</v>
      </c>
      <c r="I490" s="7">
        <f>Tabela1[[#This Row],[Przychód]]-Tabela1[[#This Row],[Koszt Serwisu]]</f>
        <v>150</v>
      </c>
      <c r="J490" s="7">
        <f>J489+Tabela1[[#This Row],[Przychód]]</f>
        <v>47880</v>
      </c>
      <c r="K490" s="7">
        <f>K489+Tabela1[[#This Row],[Koszt Serwisu]]</f>
        <v>18500</v>
      </c>
      <c r="L490" s="7">
        <f>Tabela1[[#This Row],[Łączny przychód]]-Tabela1[[#This Row],[Łączny Koszt]]</f>
        <v>29380</v>
      </c>
      <c r="M490" s="7">
        <f>IF(AND(WEEKDAY(Tabela1[[#This Row],[Dzień]])&lt;=6,WEEKDAY(Tabela1[[#This Row],[Dzień]])&gt;=2),ROUNDDOWN(Tabela1[[#This Row],[Popyt]]*Tabela1[[#This Row],[Liczba Rowerów]],0)*E$734,0)</f>
        <v>330</v>
      </c>
      <c r="N490" s="7">
        <f>Tabela1[[#This Row],[Testowany przychód]]-Tabela1[[#This Row],[Koszt Serwisu]]</f>
        <v>330</v>
      </c>
      <c r="O490" s="4">
        <f>IF(P489 &lt;&gt; 0, O489 + 3, O489)</f>
        <v>43</v>
      </c>
      <c r="P490" s="4">
        <f>IF(AND(C490 &lt;&gt; C491,L489&gt;=2400),2400,0)</f>
        <v>0</v>
      </c>
      <c r="Q490" s="7">
        <f>IF(AND(WEEKDAY(Tabela1[[#This Row],[Dzień]])&lt;=6,WEEKDAY(Tabela1[[#This Row],[Dzień]])&gt;=2),ROUNDDOWN(Tabela1[[#This Row],[Popyt]]*Tabela1[[#This Row],[Nowa liczba rowerów]],0)*30,0)</f>
        <v>630</v>
      </c>
      <c r="R490" s="7">
        <f>IF(WEEKDAY(Tabela1[[#This Row],[Dzień]])=1,Tabela1[[#This Row],[Nowa liczba rowerów]]*15,0) + Tabela1[[#This Row],[Koszt kupionych rowerów]]</f>
        <v>0</v>
      </c>
      <c r="S490"/>
    </row>
    <row r="491" spans="1:19" x14ac:dyDescent="0.25">
      <c r="A491" s="1">
        <v>45416</v>
      </c>
      <c r="B491" s="1" t="s">
        <v>3</v>
      </c>
      <c r="C491" s="4" t="str">
        <f>VLOOKUP(MONTH(Tabela1[[#This Row],[Dzień]]),Tabela3[],2,TRUE)</f>
        <v>Maj</v>
      </c>
      <c r="D491" s="4">
        <f>YEAR(Tabela1[[#This Row],[Dzień]])</f>
        <v>2024</v>
      </c>
      <c r="E491" s="2">
        <f>VLOOKUP(Tabela1[[#This Row],[Pora roku]],TabelaPopyt[],2,FALSE)</f>
        <v>0.5</v>
      </c>
      <c r="F491" s="3">
        <v>10</v>
      </c>
      <c r="G491" s="7">
        <f>IF(AND(WEEKDAY(Tabela1[[#This Row],[Dzień]])&lt;=6,WEEKDAY(Tabela1[[#This Row],[Dzień]])&gt;=2),ROUNDDOWN(Tabela1[[#This Row],[Popyt]]*Tabela1[[#This Row],[Liczba Rowerów]],0)*30,0)</f>
        <v>0</v>
      </c>
      <c r="H491" s="7">
        <f>IF(WEEKDAY(Tabela1[[#This Row],[Dzień]])=1,Tabela1[[#This Row],[Liczba Rowerów]]*15,0)</f>
        <v>0</v>
      </c>
      <c r="I491" s="7">
        <f>Tabela1[[#This Row],[Przychód]]-Tabela1[[#This Row],[Koszt Serwisu]]</f>
        <v>0</v>
      </c>
      <c r="J491" s="7">
        <f>J490+Tabela1[[#This Row],[Przychód]]</f>
        <v>47880</v>
      </c>
      <c r="K491" s="7">
        <f>K490+Tabela1[[#This Row],[Koszt Serwisu]]</f>
        <v>18500</v>
      </c>
      <c r="L491" s="7">
        <f>Tabela1[[#This Row],[Łączny przychód]]-Tabela1[[#This Row],[Łączny Koszt]]</f>
        <v>29380</v>
      </c>
      <c r="M491" s="7">
        <f>IF(AND(WEEKDAY(Tabela1[[#This Row],[Dzień]])&lt;=6,WEEKDAY(Tabela1[[#This Row],[Dzień]])&gt;=2),ROUNDDOWN(Tabela1[[#This Row],[Popyt]]*Tabela1[[#This Row],[Liczba Rowerów]],0)*E$734,0)</f>
        <v>0</v>
      </c>
      <c r="N491" s="7">
        <f>Tabela1[[#This Row],[Testowany przychód]]-Tabela1[[#This Row],[Koszt Serwisu]]</f>
        <v>0</v>
      </c>
      <c r="O491" s="4">
        <f>IF(P490 &lt;&gt; 0, O490 + 3, O490)</f>
        <v>43</v>
      </c>
      <c r="P491" s="4">
        <f>IF(AND(C491 &lt;&gt; C492,L490&gt;=2400),2400,0)</f>
        <v>0</v>
      </c>
      <c r="Q491" s="7">
        <f>IF(AND(WEEKDAY(Tabela1[[#This Row],[Dzień]])&lt;=6,WEEKDAY(Tabela1[[#This Row],[Dzień]])&gt;=2),ROUNDDOWN(Tabela1[[#This Row],[Popyt]]*Tabela1[[#This Row],[Nowa liczba rowerów]],0)*30,0)</f>
        <v>0</v>
      </c>
      <c r="R491" s="7">
        <f>IF(WEEKDAY(Tabela1[[#This Row],[Dzień]])=1,Tabela1[[#This Row],[Nowa liczba rowerów]]*15,0) + Tabela1[[#This Row],[Koszt kupionych rowerów]]</f>
        <v>0</v>
      </c>
      <c r="S491"/>
    </row>
    <row r="492" spans="1:19" x14ac:dyDescent="0.25">
      <c r="A492" s="1">
        <v>45417</v>
      </c>
      <c r="B492" s="1" t="s">
        <v>3</v>
      </c>
      <c r="C492" s="4" t="str">
        <f>VLOOKUP(MONTH(Tabela1[[#This Row],[Dzień]]),Tabela3[],2,TRUE)</f>
        <v>Maj</v>
      </c>
      <c r="D492" s="4">
        <f>YEAR(Tabela1[[#This Row],[Dzień]])</f>
        <v>2024</v>
      </c>
      <c r="E492" s="2">
        <f>VLOOKUP(Tabela1[[#This Row],[Pora roku]],TabelaPopyt[],2,FALSE)</f>
        <v>0.5</v>
      </c>
      <c r="F492" s="3">
        <v>10</v>
      </c>
      <c r="G492" s="7">
        <f>IF(AND(WEEKDAY(Tabela1[[#This Row],[Dzień]])&lt;=6,WEEKDAY(Tabela1[[#This Row],[Dzień]])&gt;=2),ROUNDDOWN(Tabela1[[#This Row],[Popyt]]*Tabela1[[#This Row],[Liczba Rowerów]],0)*30,0)</f>
        <v>0</v>
      </c>
      <c r="H492" s="7">
        <f>IF(WEEKDAY(Tabela1[[#This Row],[Dzień]])=1,Tabela1[[#This Row],[Liczba Rowerów]]*15,0)</f>
        <v>150</v>
      </c>
      <c r="I492" s="7">
        <f>Tabela1[[#This Row],[Przychód]]-Tabela1[[#This Row],[Koszt Serwisu]]</f>
        <v>-150</v>
      </c>
      <c r="J492" s="7">
        <f>J491+Tabela1[[#This Row],[Przychód]]</f>
        <v>47880</v>
      </c>
      <c r="K492" s="7">
        <f>K491+Tabela1[[#This Row],[Koszt Serwisu]]</f>
        <v>18650</v>
      </c>
      <c r="L492" s="7">
        <f>Tabela1[[#This Row],[Łączny przychód]]-Tabela1[[#This Row],[Łączny Koszt]]</f>
        <v>29230</v>
      </c>
      <c r="M492" s="7">
        <f>IF(AND(WEEKDAY(Tabela1[[#This Row],[Dzień]])&lt;=6,WEEKDAY(Tabela1[[#This Row],[Dzień]])&gt;=2),ROUNDDOWN(Tabela1[[#This Row],[Popyt]]*Tabela1[[#This Row],[Liczba Rowerów]],0)*E$734,0)</f>
        <v>0</v>
      </c>
      <c r="N492" s="7">
        <f>Tabela1[[#This Row],[Testowany przychód]]-Tabela1[[#This Row],[Koszt Serwisu]]</f>
        <v>-150</v>
      </c>
      <c r="O492" s="4">
        <f>IF(P491 &lt;&gt; 0, O491 + 3, O491)</f>
        <v>43</v>
      </c>
      <c r="P492" s="4">
        <f>IF(AND(C492 &lt;&gt; C493,L491&gt;=2400),2400,0)</f>
        <v>0</v>
      </c>
      <c r="Q492" s="7">
        <f>IF(AND(WEEKDAY(Tabela1[[#This Row],[Dzień]])&lt;=6,WEEKDAY(Tabela1[[#This Row],[Dzień]])&gt;=2),ROUNDDOWN(Tabela1[[#This Row],[Popyt]]*Tabela1[[#This Row],[Nowa liczba rowerów]],0)*30,0)</f>
        <v>0</v>
      </c>
      <c r="R492" s="7">
        <f>IF(WEEKDAY(Tabela1[[#This Row],[Dzień]])=1,Tabela1[[#This Row],[Nowa liczba rowerów]]*15,0) + Tabela1[[#This Row],[Koszt kupionych rowerów]]</f>
        <v>645</v>
      </c>
      <c r="S492"/>
    </row>
    <row r="493" spans="1:19" x14ac:dyDescent="0.25">
      <c r="A493" s="1">
        <v>45418</v>
      </c>
      <c r="B493" s="1" t="s">
        <v>3</v>
      </c>
      <c r="C493" s="4" t="str">
        <f>VLOOKUP(MONTH(Tabela1[[#This Row],[Dzień]]),Tabela3[],2,TRUE)</f>
        <v>Maj</v>
      </c>
      <c r="D493" s="4">
        <f>YEAR(Tabela1[[#This Row],[Dzień]])</f>
        <v>2024</v>
      </c>
      <c r="E493" s="2">
        <f>VLOOKUP(Tabela1[[#This Row],[Pora roku]],TabelaPopyt[],2,FALSE)</f>
        <v>0.5</v>
      </c>
      <c r="F493" s="3">
        <v>10</v>
      </c>
      <c r="G493" s="7">
        <f>IF(AND(WEEKDAY(Tabela1[[#This Row],[Dzień]])&lt;=6,WEEKDAY(Tabela1[[#This Row],[Dzień]])&gt;=2),ROUNDDOWN(Tabela1[[#This Row],[Popyt]]*Tabela1[[#This Row],[Liczba Rowerów]],0)*30,0)</f>
        <v>150</v>
      </c>
      <c r="H493" s="7">
        <f>IF(WEEKDAY(Tabela1[[#This Row],[Dzień]])=1,Tabela1[[#This Row],[Liczba Rowerów]]*15,0)</f>
        <v>0</v>
      </c>
      <c r="I493" s="7">
        <f>Tabela1[[#This Row],[Przychód]]-Tabela1[[#This Row],[Koszt Serwisu]]</f>
        <v>150</v>
      </c>
      <c r="J493" s="7">
        <f>J492+Tabela1[[#This Row],[Przychód]]</f>
        <v>48030</v>
      </c>
      <c r="K493" s="7">
        <f>K492+Tabela1[[#This Row],[Koszt Serwisu]]</f>
        <v>18650</v>
      </c>
      <c r="L493" s="7">
        <f>Tabela1[[#This Row],[Łączny przychód]]-Tabela1[[#This Row],[Łączny Koszt]]</f>
        <v>29380</v>
      </c>
      <c r="M493" s="7">
        <f>IF(AND(WEEKDAY(Tabela1[[#This Row],[Dzień]])&lt;=6,WEEKDAY(Tabela1[[#This Row],[Dzień]])&gt;=2),ROUNDDOWN(Tabela1[[#This Row],[Popyt]]*Tabela1[[#This Row],[Liczba Rowerów]],0)*E$734,0)</f>
        <v>330</v>
      </c>
      <c r="N493" s="7">
        <f>Tabela1[[#This Row],[Testowany przychód]]-Tabela1[[#This Row],[Koszt Serwisu]]</f>
        <v>330</v>
      </c>
      <c r="O493" s="4">
        <f>IF(P492 &lt;&gt; 0, O492 + 3, O492)</f>
        <v>43</v>
      </c>
      <c r="P493" s="4">
        <f>IF(AND(C493 &lt;&gt; C494,L492&gt;=2400),2400,0)</f>
        <v>0</v>
      </c>
      <c r="Q493" s="7">
        <f>IF(AND(WEEKDAY(Tabela1[[#This Row],[Dzień]])&lt;=6,WEEKDAY(Tabela1[[#This Row],[Dzień]])&gt;=2),ROUNDDOWN(Tabela1[[#This Row],[Popyt]]*Tabela1[[#This Row],[Nowa liczba rowerów]],0)*30,0)</f>
        <v>630</v>
      </c>
      <c r="R493" s="7">
        <f>IF(WEEKDAY(Tabela1[[#This Row],[Dzień]])=1,Tabela1[[#This Row],[Nowa liczba rowerów]]*15,0) + Tabela1[[#This Row],[Koszt kupionych rowerów]]</f>
        <v>0</v>
      </c>
      <c r="S493"/>
    </row>
    <row r="494" spans="1:19" x14ac:dyDescent="0.25">
      <c r="A494" s="1">
        <v>45419</v>
      </c>
      <c r="B494" s="1" t="s">
        <v>3</v>
      </c>
      <c r="C494" s="4" t="str">
        <f>VLOOKUP(MONTH(Tabela1[[#This Row],[Dzień]]),Tabela3[],2,TRUE)</f>
        <v>Maj</v>
      </c>
      <c r="D494" s="4">
        <f>YEAR(Tabela1[[#This Row],[Dzień]])</f>
        <v>2024</v>
      </c>
      <c r="E494" s="2">
        <f>VLOOKUP(Tabela1[[#This Row],[Pora roku]],TabelaPopyt[],2,FALSE)</f>
        <v>0.5</v>
      </c>
      <c r="F494" s="3">
        <v>10</v>
      </c>
      <c r="G494" s="7">
        <f>IF(AND(WEEKDAY(Tabela1[[#This Row],[Dzień]])&lt;=6,WEEKDAY(Tabela1[[#This Row],[Dzień]])&gt;=2),ROUNDDOWN(Tabela1[[#This Row],[Popyt]]*Tabela1[[#This Row],[Liczba Rowerów]],0)*30,0)</f>
        <v>150</v>
      </c>
      <c r="H494" s="7">
        <f>IF(WEEKDAY(Tabela1[[#This Row],[Dzień]])=1,Tabela1[[#This Row],[Liczba Rowerów]]*15,0)</f>
        <v>0</v>
      </c>
      <c r="I494" s="7">
        <f>Tabela1[[#This Row],[Przychód]]-Tabela1[[#This Row],[Koszt Serwisu]]</f>
        <v>150</v>
      </c>
      <c r="J494" s="7">
        <f>J493+Tabela1[[#This Row],[Przychód]]</f>
        <v>48180</v>
      </c>
      <c r="K494" s="7">
        <f>K493+Tabela1[[#This Row],[Koszt Serwisu]]</f>
        <v>18650</v>
      </c>
      <c r="L494" s="7">
        <f>Tabela1[[#This Row],[Łączny przychód]]-Tabela1[[#This Row],[Łączny Koszt]]</f>
        <v>29530</v>
      </c>
      <c r="M494" s="7">
        <f>IF(AND(WEEKDAY(Tabela1[[#This Row],[Dzień]])&lt;=6,WEEKDAY(Tabela1[[#This Row],[Dzień]])&gt;=2),ROUNDDOWN(Tabela1[[#This Row],[Popyt]]*Tabela1[[#This Row],[Liczba Rowerów]],0)*E$734,0)</f>
        <v>330</v>
      </c>
      <c r="N494" s="7">
        <f>Tabela1[[#This Row],[Testowany przychód]]-Tabela1[[#This Row],[Koszt Serwisu]]</f>
        <v>330</v>
      </c>
      <c r="O494" s="4">
        <f>IF(P493 &lt;&gt; 0, O493 + 3, O493)</f>
        <v>43</v>
      </c>
      <c r="P494" s="4">
        <f>IF(AND(C494 &lt;&gt; C495,L493&gt;=2400),2400,0)</f>
        <v>0</v>
      </c>
      <c r="Q494" s="7">
        <f>IF(AND(WEEKDAY(Tabela1[[#This Row],[Dzień]])&lt;=6,WEEKDAY(Tabela1[[#This Row],[Dzień]])&gt;=2),ROUNDDOWN(Tabela1[[#This Row],[Popyt]]*Tabela1[[#This Row],[Nowa liczba rowerów]],0)*30,0)</f>
        <v>630</v>
      </c>
      <c r="R494" s="7">
        <f>IF(WEEKDAY(Tabela1[[#This Row],[Dzień]])=1,Tabela1[[#This Row],[Nowa liczba rowerów]]*15,0) + Tabela1[[#This Row],[Koszt kupionych rowerów]]</f>
        <v>0</v>
      </c>
      <c r="S494"/>
    </row>
    <row r="495" spans="1:19" x14ac:dyDescent="0.25">
      <c r="A495" s="1">
        <v>45420</v>
      </c>
      <c r="B495" s="1" t="s">
        <v>3</v>
      </c>
      <c r="C495" s="4" t="str">
        <f>VLOOKUP(MONTH(Tabela1[[#This Row],[Dzień]]),Tabela3[],2,TRUE)</f>
        <v>Maj</v>
      </c>
      <c r="D495" s="4">
        <f>YEAR(Tabela1[[#This Row],[Dzień]])</f>
        <v>2024</v>
      </c>
      <c r="E495" s="2">
        <f>VLOOKUP(Tabela1[[#This Row],[Pora roku]],TabelaPopyt[],2,FALSE)</f>
        <v>0.5</v>
      </c>
      <c r="F495" s="3">
        <v>10</v>
      </c>
      <c r="G495" s="7">
        <f>IF(AND(WEEKDAY(Tabela1[[#This Row],[Dzień]])&lt;=6,WEEKDAY(Tabela1[[#This Row],[Dzień]])&gt;=2),ROUNDDOWN(Tabela1[[#This Row],[Popyt]]*Tabela1[[#This Row],[Liczba Rowerów]],0)*30,0)</f>
        <v>150</v>
      </c>
      <c r="H495" s="7">
        <f>IF(WEEKDAY(Tabela1[[#This Row],[Dzień]])=1,Tabela1[[#This Row],[Liczba Rowerów]]*15,0)</f>
        <v>0</v>
      </c>
      <c r="I495" s="7">
        <f>Tabela1[[#This Row],[Przychód]]-Tabela1[[#This Row],[Koszt Serwisu]]</f>
        <v>150</v>
      </c>
      <c r="J495" s="7">
        <f>J494+Tabela1[[#This Row],[Przychód]]</f>
        <v>48330</v>
      </c>
      <c r="K495" s="7">
        <f>K494+Tabela1[[#This Row],[Koszt Serwisu]]</f>
        <v>18650</v>
      </c>
      <c r="L495" s="7">
        <f>Tabela1[[#This Row],[Łączny przychód]]-Tabela1[[#This Row],[Łączny Koszt]]</f>
        <v>29680</v>
      </c>
      <c r="M495" s="7">
        <f>IF(AND(WEEKDAY(Tabela1[[#This Row],[Dzień]])&lt;=6,WEEKDAY(Tabela1[[#This Row],[Dzień]])&gt;=2),ROUNDDOWN(Tabela1[[#This Row],[Popyt]]*Tabela1[[#This Row],[Liczba Rowerów]],0)*E$734,0)</f>
        <v>330</v>
      </c>
      <c r="N495" s="7">
        <f>Tabela1[[#This Row],[Testowany przychód]]-Tabela1[[#This Row],[Koszt Serwisu]]</f>
        <v>330</v>
      </c>
      <c r="O495" s="4">
        <f>IF(P494 &lt;&gt; 0, O494 + 3, O494)</f>
        <v>43</v>
      </c>
      <c r="P495" s="4">
        <f>IF(AND(C495 &lt;&gt; C496,L494&gt;=2400),2400,0)</f>
        <v>0</v>
      </c>
      <c r="Q495" s="7">
        <f>IF(AND(WEEKDAY(Tabela1[[#This Row],[Dzień]])&lt;=6,WEEKDAY(Tabela1[[#This Row],[Dzień]])&gt;=2),ROUNDDOWN(Tabela1[[#This Row],[Popyt]]*Tabela1[[#This Row],[Nowa liczba rowerów]],0)*30,0)</f>
        <v>630</v>
      </c>
      <c r="R495" s="7">
        <f>IF(WEEKDAY(Tabela1[[#This Row],[Dzień]])=1,Tabela1[[#This Row],[Nowa liczba rowerów]]*15,0) + Tabela1[[#This Row],[Koszt kupionych rowerów]]</f>
        <v>0</v>
      </c>
      <c r="S495"/>
    </row>
    <row r="496" spans="1:19" x14ac:dyDescent="0.25">
      <c r="A496" s="1">
        <v>45421</v>
      </c>
      <c r="B496" s="1" t="s">
        <v>3</v>
      </c>
      <c r="C496" s="4" t="str">
        <f>VLOOKUP(MONTH(Tabela1[[#This Row],[Dzień]]),Tabela3[],2,TRUE)</f>
        <v>Maj</v>
      </c>
      <c r="D496" s="4">
        <f>YEAR(Tabela1[[#This Row],[Dzień]])</f>
        <v>2024</v>
      </c>
      <c r="E496" s="2">
        <f>VLOOKUP(Tabela1[[#This Row],[Pora roku]],TabelaPopyt[],2,FALSE)</f>
        <v>0.5</v>
      </c>
      <c r="F496" s="3">
        <v>10</v>
      </c>
      <c r="G496" s="7">
        <f>IF(AND(WEEKDAY(Tabela1[[#This Row],[Dzień]])&lt;=6,WEEKDAY(Tabela1[[#This Row],[Dzień]])&gt;=2),ROUNDDOWN(Tabela1[[#This Row],[Popyt]]*Tabela1[[#This Row],[Liczba Rowerów]],0)*30,0)</f>
        <v>150</v>
      </c>
      <c r="H496" s="7">
        <f>IF(WEEKDAY(Tabela1[[#This Row],[Dzień]])=1,Tabela1[[#This Row],[Liczba Rowerów]]*15,0)</f>
        <v>0</v>
      </c>
      <c r="I496" s="7">
        <f>Tabela1[[#This Row],[Przychód]]-Tabela1[[#This Row],[Koszt Serwisu]]</f>
        <v>150</v>
      </c>
      <c r="J496" s="7">
        <f>J495+Tabela1[[#This Row],[Przychód]]</f>
        <v>48480</v>
      </c>
      <c r="K496" s="7">
        <f>K495+Tabela1[[#This Row],[Koszt Serwisu]]</f>
        <v>18650</v>
      </c>
      <c r="L496" s="7">
        <f>Tabela1[[#This Row],[Łączny przychód]]-Tabela1[[#This Row],[Łączny Koszt]]</f>
        <v>29830</v>
      </c>
      <c r="M496" s="7">
        <f>IF(AND(WEEKDAY(Tabela1[[#This Row],[Dzień]])&lt;=6,WEEKDAY(Tabela1[[#This Row],[Dzień]])&gt;=2),ROUNDDOWN(Tabela1[[#This Row],[Popyt]]*Tabela1[[#This Row],[Liczba Rowerów]],0)*E$734,0)</f>
        <v>330</v>
      </c>
      <c r="N496" s="7">
        <f>Tabela1[[#This Row],[Testowany przychód]]-Tabela1[[#This Row],[Koszt Serwisu]]</f>
        <v>330</v>
      </c>
      <c r="O496" s="4">
        <f>IF(P495 &lt;&gt; 0, O495 + 3, O495)</f>
        <v>43</v>
      </c>
      <c r="P496" s="4">
        <f>IF(AND(C496 &lt;&gt; C497,L495&gt;=2400),2400,0)</f>
        <v>0</v>
      </c>
      <c r="Q496" s="7">
        <f>IF(AND(WEEKDAY(Tabela1[[#This Row],[Dzień]])&lt;=6,WEEKDAY(Tabela1[[#This Row],[Dzień]])&gt;=2),ROUNDDOWN(Tabela1[[#This Row],[Popyt]]*Tabela1[[#This Row],[Nowa liczba rowerów]],0)*30,0)</f>
        <v>630</v>
      </c>
      <c r="R496" s="7">
        <f>IF(WEEKDAY(Tabela1[[#This Row],[Dzień]])=1,Tabela1[[#This Row],[Nowa liczba rowerów]]*15,0) + Tabela1[[#This Row],[Koszt kupionych rowerów]]</f>
        <v>0</v>
      </c>
      <c r="S496"/>
    </row>
    <row r="497" spans="1:19" x14ac:dyDescent="0.25">
      <c r="A497" s="1">
        <v>45422</v>
      </c>
      <c r="B497" s="1" t="s">
        <v>3</v>
      </c>
      <c r="C497" s="4" t="str">
        <f>VLOOKUP(MONTH(Tabela1[[#This Row],[Dzień]]),Tabela3[],2,TRUE)</f>
        <v>Maj</v>
      </c>
      <c r="D497" s="4">
        <f>YEAR(Tabela1[[#This Row],[Dzień]])</f>
        <v>2024</v>
      </c>
      <c r="E497" s="2">
        <f>VLOOKUP(Tabela1[[#This Row],[Pora roku]],TabelaPopyt[],2,FALSE)</f>
        <v>0.5</v>
      </c>
      <c r="F497" s="3">
        <v>10</v>
      </c>
      <c r="G497" s="7">
        <f>IF(AND(WEEKDAY(Tabela1[[#This Row],[Dzień]])&lt;=6,WEEKDAY(Tabela1[[#This Row],[Dzień]])&gt;=2),ROUNDDOWN(Tabela1[[#This Row],[Popyt]]*Tabela1[[#This Row],[Liczba Rowerów]],0)*30,0)</f>
        <v>150</v>
      </c>
      <c r="H497" s="7">
        <f>IF(WEEKDAY(Tabela1[[#This Row],[Dzień]])=1,Tabela1[[#This Row],[Liczba Rowerów]]*15,0)</f>
        <v>0</v>
      </c>
      <c r="I497" s="7">
        <f>Tabela1[[#This Row],[Przychód]]-Tabela1[[#This Row],[Koszt Serwisu]]</f>
        <v>150</v>
      </c>
      <c r="J497" s="7">
        <f>J496+Tabela1[[#This Row],[Przychód]]</f>
        <v>48630</v>
      </c>
      <c r="K497" s="7">
        <f>K496+Tabela1[[#This Row],[Koszt Serwisu]]</f>
        <v>18650</v>
      </c>
      <c r="L497" s="7">
        <f>Tabela1[[#This Row],[Łączny przychód]]-Tabela1[[#This Row],[Łączny Koszt]]</f>
        <v>29980</v>
      </c>
      <c r="M497" s="7">
        <f>IF(AND(WEEKDAY(Tabela1[[#This Row],[Dzień]])&lt;=6,WEEKDAY(Tabela1[[#This Row],[Dzień]])&gt;=2),ROUNDDOWN(Tabela1[[#This Row],[Popyt]]*Tabela1[[#This Row],[Liczba Rowerów]],0)*E$734,0)</f>
        <v>330</v>
      </c>
      <c r="N497" s="7">
        <f>Tabela1[[#This Row],[Testowany przychód]]-Tabela1[[#This Row],[Koszt Serwisu]]</f>
        <v>330</v>
      </c>
      <c r="O497" s="4">
        <f>IF(P496 &lt;&gt; 0, O496 + 3, O496)</f>
        <v>43</v>
      </c>
      <c r="P497" s="4">
        <f>IF(AND(C497 &lt;&gt; C498,L496&gt;=2400),2400,0)</f>
        <v>0</v>
      </c>
      <c r="Q497" s="7">
        <f>IF(AND(WEEKDAY(Tabela1[[#This Row],[Dzień]])&lt;=6,WEEKDAY(Tabela1[[#This Row],[Dzień]])&gt;=2),ROUNDDOWN(Tabela1[[#This Row],[Popyt]]*Tabela1[[#This Row],[Nowa liczba rowerów]],0)*30,0)</f>
        <v>630</v>
      </c>
      <c r="R497" s="7">
        <f>IF(WEEKDAY(Tabela1[[#This Row],[Dzień]])=1,Tabela1[[#This Row],[Nowa liczba rowerów]]*15,0) + Tabela1[[#This Row],[Koszt kupionych rowerów]]</f>
        <v>0</v>
      </c>
      <c r="S497"/>
    </row>
    <row r="498" spans="1:19" x14ac:dyDescent="0.25">
      <c r="A498" s="1">
        <v>45423</v>
      </c>
      <c r="B498" s="1" t="s">
        <v>3</v>
      </c>
      <c r="C498" s="4" t="str">
        <f>VLOOKUP(MONTH(Tabela1[[#This Row],[Dzień]]),Tabela3[],2,TRUE)</f>
        <v>Maj</v>
      </c>
      <c r="D498" s="4">
        <f>YEAR(Tabela1[[#This Row],[Dzień]])</f>
        <v>2024</v>
      </c>
      <c r="E498" s="2">
        <f>VLOOKUP(Tabela1[[#This Row],[Pora roku]],TabelaPopyt[],2,FALSE)</f>
        <v>0.5</v>
      </c>
      <c r="F498" s="3">
        <v>10</v>
      </c>
      <c r="G498" s="7">
        <f>IF(AND(WEEKDAY(Tabela1[[#This Row],[Dzień]])&lt;=6,WEEKDAY(Tabela1[[#This Row],[Dzień]])&gt;=2),ROUNDDOWN(Tabela1[[#This Row],[Popyt]]*Tabela1[[#This Row],[Liczba Rowerów]],0)*30,0)</f>
        <v>0</v>
      </c>
      <c r="H498" s="7">
        <f>IF(WEEKDAY(Tabela1[[#This Row],[Dzień]])=1,Tabela1[[#This Row],[Liczba Rowerów]]*15,0)</f>
        <v>0</v>
      </c>
      <c r="I498" s="7">
        <f>Tabela1[[#This Row],[Przychód]]-Tabela1[[#This Row],[Koszt Serwisu]]</f>
        <v>0</v>
      </c>
      <c r="J498" s="7">
        <f>J497+Tabela1[[#This Row],[Przychód]]</f>
        <v>48630</v>
      </c>
      <c r="K498" s="7">
        <f>K497+Tabela1[[#This Row],[Koszt Serwisu]]</f>
        <v>18650</v>
      </c>
      <c r="L498" s="7">
        <f>Tabela1[[#This Row],[Łączny przychód]]-Tabela1[[#This Row],[Łączny Koszt]]</f>
        <v>29980</v>
      </c>
      <c r="M498" s="7">
        <f>IF(AND(WEEKDAY(Tabela1[[#This Row],[Dzień]])&lt;=6,WEEKDAY(Tabela1[[#This Row],[Dzień]])&gt;=2),ROUNDDOWN(Tabela1[[#This Row],[Popyt]]*Tabela1[[#This Row],[Liczba Rowerów]],0)*E$734,0)</f>
        <v>0</v>
      </c>
      <c r="N498" s="7">
        <f>Tabela1[[#This Row],[Testowany przychód]]-Tabela1[[#This Row],[Koszt Serwisu]]</f>
        <v>0</v>
      </c>
      <c r="O498" s="4">
        <f>IF(P497 &lt;&gt; 0, O497 + 3, O497)</f>
        <v>43</v>
      </c>
      <c r="P498" s="4">
        <f>IF(AND(C498 &lt;&gt; C499,L497&gt;=2400),2400,0)</f>
        <v>0</v>
      </c>
      <c r="Q498" s="7">
        <f>IF(AND(WEEKDAY(Tabela1[[#This Row],[Dzień]])&lt;=6,WEEKDAY(Tabela1[[#This Row],[Dzień]])&gt;=2),ROUNDDOWN(Tabela1[[#This Row],[Popyt]]*Tabela1[[#This Row],[Nowa liczba rowerów]],0)*30,0)</f>
        <v>0</v>
      </c>
      <c r="R498" s="7">
        <f>IF(WEEKDAY(Tabela1[[#This Row],[Dzień]])=1,Tabela1[[#This Row],[Nowa liczba rowerów]]*15,0) + Tabela1[[#This Row],[Koszt kupionych rowerów]]</f>
        <v>0</v>
      </c>
      <c r="S498"/>
    </row>
    <row r="499" spans="1:19" x14ac:dyDescent="0.25">
      <c r="A499" s="1">
        <v>45424</v>
      </c>
      <c r="B499" s="1" t="s">
        <v>3</v>
      </c>
      <c r="C499" s="4" t="str">
        <f>VLOOKUP(MONTH(Tabela1[[#This Row],[Dzień]]),Tabela3[],2,TRUE)</f>
        <v>Maj</v>
      </c>
      <c r="D499" s="4">
        <f>YEAR(Tabela1[[#This Row],[Dzień]])</f>
        <v>2024</v>
      </c>
      <c r="E499" s="2">
        <f>VLOOKUP(Tabela1[[#This Row],[Pora roku]],TabelaPopyt[],2,FALSE)</f>
        <v>0.5</v>
      </c>
      <c r="F499" s="3">
        <v>10</v>
      </c>
      <c r="G499" s="7">
        <f>IF(AND(WEEKDAY(Tabela1[[#This Row],[Dzień]])&lt;=6,WEEKDAY(Tabela1[[#This Row],[Dzień]])&gt;=2),ROUNDDOWN(Tabela1[[#This Row],[Popyt]]*Tabela1[[#This Row],[Liczba Rowerów]],0)*30,0)</f>
        <v>0</v>
      </c>
      <c r="H499" s="7">
        <f>IF(WEEKDAY(Tabela1[[#This Row],[Dzień]])=1,Tabela1[[#This Row],[Liczba Rowerów]]*15,0)</f>
        <v>150</v>
      </c>
      <c r="I499" s="7">
        <f>Tabela1[[#This Row],[Przychód]]-Tabela1[[#This Row],[Koszt Serwisu]]</f>
        <v>-150</v>
      </c>
      <c r="J499" s="7">
        <f>J498+Tabela1[[#This Row],[Przychód]]</f>
        <v>48630</v>
      </c>
      <c r="K499" s="7">
        <f>K498+Tabela1[[#This Row],[Koszt Serwisu]]</f>
        <v>18800</v>
      </c>
      <c r="L499" s="7">
        <f>Tabela1[[#This Row],[Łączny przychód]]-Tabela1[[#This Row],[Łączny Koszt]]</f>
        <v>29830</v>
      </c>
      <c r="M499" s="7">
        <f>IF(AND(WEEKDAY(Tabela1[[#This Row],[Dzień]])&lt;=6,WEEKDAY(Tabela1[[#This Row],[Dzień]])&gt;=2),ROUNDDOWN(Tabela1[[#This Row],[Popyt]]*Tabela1[[#This Row],[Liczba Rowerów]],0)*E$734,0)</f>
        <v>0</v>
      </c>
      <c r="N499" s="7">
        <f>Tabela1[[#This Row],[Testowany przychód]]-Tabela1[[#This Row],[Koszt Serwisu]]</f>
        <v>-150</v>
      </c>
      <c r="O499" s="4">
        <f>IF(P498 &lt;&gt; 0, O498 + 3, O498)</f>
        <v>43</v>
      </c>
      <c r="P499" s="4">
        <f>IF(AND(C499 &lt;&gt; C500,L498&gt;=2400),2400,0)</f>
        <v>0</v>
      </c>
      <c r="Q499" s="7">
        <f>IF(AND(WEEKDAY(Tabela1[[#This Row],[Dzień]])&lt;=6,WEEKDAY(Tabela1[[#This Row],[Dzień]])&gt;=2),ROUNDDOWN(Tabela1[[#This Row],[Popyt]]*Tabela1[[#This Row],[Nowa liczba rowerów]],0)*30,0)</f>
        <v>0</v>
      </c>
      <c r="R499" s="7">
        <f>IF(WEEKDAY(Tabela1[[#This Row],[Dzień]])=1,Tabela1[[#This Row],[Nowa liczba rowerów]]*15,0) + Tabela1[[#This Row],[Koszt kupionych rowerów]]</f>
        <v>645</v>
      </c>
      <c r="S499"/>
    </row>
    <row r="500" spans="1:19" x14ac:dyDescent="0.25">
      <c r="A500" s="1">
        <v>45425</v>
      </c>
      <c r="B500" s="1" t="s">
        <v>3</v>
      </c>
      <c r="C500" s="4" t="str">
        <f>VLOOKUP(MONTH(Tabela1[[#This Row],[Dzień]]),Tabela3[],2,TRUE)</f>
        <v>Maj</v>
      </c>
      <c r="D500" s="4">
        <f>YEAR(Tabela1[[#This Row],[Dzień]])</f>
        <v>2024</v>
      </c>
      <c r="E500" s="2">
        <f>VLOOKUP(Tabela1[[#This Row],[Pora roku]],TabelaPopyt[],2,FALSE)</f>
        <v>0.5</v>
      </c>
      <c r="F500" s="3">
        <v>10</v>
      </c>
      <c r="G500" s="7">
        <f>IF(AND(WEEKDAY(Tabela1[[#This Row],[Dzień]])&lt;=6,WEEKDAY(Tabela1[[#This Row],[Dzień]])&gt;=2),ROUNDDOWN(Tabela1[[#This Row],[Popyt]]*Tabela1[[#This Row],[Liczba Rowerów]],0)*30,0)</f>
        <v>150</v>
      </c>
      <c r="H500" s="7">
        <f>IF(WEEKDAY(Tabela1[[#This Row],[Dzień]])=1,Tabela1[[#This Row],[Liczba Rowerów]]*15,0)</f>
        <v>0</v>
      </c>
      <c r="I500" s="7">
        <f>Tabela1[[#This Row],[Przychód]]-Tabela1[[#This Row],[Koszt Serwisu]]</f>
        <v>150</v>
      </c>
      <c r="J500" s="7">
        <f>J499+Tabela1[[#This Row],[Przychód]]</f>
        <v>48780</v>
      </c>
      <c r="K500" s="7">
        <f>K499+Tabela1[[#This Row],[Koszt Serwisu]]</f>
        <v>18800</v>
      </c>
      <c r="L500" s="7">
        <f>Tabela1[[#This Row],[Łączny przychód]]-Tabela1[[#This Row],[Łączny Koszt]]</f>
        <v>29980</v>
      </c>
      <c r="M500" s="7">
        <f>IF(AND(WEEKDAY(Tabela1[[#This Row],[Dzień]])&lt;=6,WEEKDAY(Tabela1[[#This Row],[Dzień]])&gt;=2),ROUNDDOWN(Tabela1[[#This Row],[Popyt]]*Tabela1[[#This Row],[Liczba Rowerów]],0)*E$734,0)</f>
        <v>330</v>
      </c>
      <c r="N500" s="7">
        <f>Tabela1[[#This Row],[Testowany przychód]]-Tabela1[[#This Row],[Koszt Serwisu]]</f>
        <v>330</v>
      </c>
      <c r="O500" s="4">
        <f>IF(P499 &lt;&gt; 0, O499 + 3, O499)</f>
        <v>43</v>
      </c>
      <c r="P500" s="4">
        <f>IF(AND(C500 &lt;&gt; C501,L499&gt;=2400),2400,0)</f>
        <v>0</v>
      </c>
      <c r="Q500" s="7">
        <f>IF(AND(WEEKDAY(Tabela1[[#This Row],[Dzień]])&lt;=6,WEEKDAY(Tabela1[[#This Row],[Dzień]])&gt;=2),ROUNDDOWN(Tabela1[[#This Row],[Popyt]]*Tabela1[[#This Row],[Nowa liczba rowerów]],0)*30,0)</f>
        <v>630</v>
      </c>
      <c r="R500" s="7">
        <f>IF(WEEKDAY(Tabela1[[#This Row],[Dzień]])=1,Tabela1[[#This Row],[Nowa liczba rowerów]]*15,0) + Tabela1[[#This Row],[Koszt kupionych rowerów]]</f>
        <v>0</v>
      </c>
      <c r="S500"/>
    </row>
    <row r="501" spans="1:19" x14ac:dyDescent="0.25">
      <c r="A501" s="1">
        <v>45426</v>
      </c>
      <c r="B501" s="1" t="s">
        <v>3</v>
      </c>
      <c r="C501" s="4" t="str">
        <f>VLOOKUP(MONTH(Tabela1[[#This Row],[Dzień]]),Tabela3[],2,TRUE)</f>
        <v>Maj</v>
      </c>
      <c r="D501" s="4">
        <f>YEAR(Tabela1[[#This Row],[Dzień]])</f>
        <v>2024</v>
      </c>
      <c r="E501" s="2">
        <f>VLOOKUP(Tabela1[[#This Row],[Pora roku]],TabelaPopyt[],2,FALSE)</f>
        <v>0.5</v>
      </c>
      <c r="F501" s="3">
        <v>10</v>
      </c>
      <c r="G501" s="7">
        <f>IF(AND(WEEKDAY(Tabela1[[#This Row],[Dzień]])&lt;=6,WEEKDAY(Tabela1[[#This Row],[Dzień]])&gt;=2),ROUNDDOWN(Tabela1[[#This Row],[Popyt]]*Tabela1[[#This Row],[Liczba Rowerów]],0)*30,0)</f>
        <v>150</v>
      </c>
      <c r="H501" s="7">
        <f>IF(WEEKDAY(Tabela1[[#This Row],[Dzień]])=1,Tabela1[[#This Row],[Liczba Rowerów]]*15,0)</f>
        <v>0</v>
      </c>
      <c r="I501" s="7">
        <f>Tabela1[[#This Row],[Przychód]]-Tabela1[[#This Row],[Koszt Serwisu]]</f>
        <v>150</v>
      </c>
      <c r="J501" s="7">
        <f>J500+Tabela1[[#This Row],[Przychód]]</f>
        <v>48930</v>
      </c>
      <c r="K501" s="7">
        <f>K500+Tabela1[[#This Row],[Koszt Serwisu]]</f>
        <v>18800</v>
      </c>
      <c r="L501" s="7">
        <f>Tabela1[[#This Row],[Łączny przychód]]-Tabela1[[#This Row],[Łączny Koszt]]</f>
        <v>30130</v>
      </c>
      <c r="M501" s="7">
        <f>IF(AND(WEEKDAY(Tabela1[[#This Row],[Dzień]])&lt;=6,WEEKDAY(Tabela1[[#This Row],[Dzień]])&gt;=2),ROUNDDOWN(Tabela1[[#This Row],[Popyt]]*Tabela1[[#This Row],[Liczba Rowerów]],0)*E$734,0)</f>
        <v>330</v>
      </c>
      <c r="N501" s="7">
        <f>Tabela1[[#This Row],[Testowany przychód]]-Tabela1[[#This Row],[Koszt Serwisu]]</f>
        <v>330</v>
      </c>
      <c r="O501" s="4">
        <f>IF(P500 &lt;&gt; 0, O500 + 3, O500)</f>
        <v>43</v>
      </c>
      <c r="P501" s="4">
        <f>IF(AND(C501 &lt;&gt; C502,L500&gt;=2400),2400,0)</f>
        <v>0</v>
      </c>
      <c r="Q501" s="7">
        <f>IF(AND(WEEKDAY(Tabela1[[#This Row],[Dzień]])&lt;=6,WEEKDAY(Tabela1[[#This Row],[Dzień]])&gt;=2),ROUNDDOWN(Tabela1[[#This Row],[Popyt]]*Tabela1[[#This Row],[Nowa liczba rowerów]],0)*30,0)</f>
        <v>630</v>
      </c>
      <c r="R501" s="7">
        <f>IF(WEEKDAY(Tabela1[[#This Row],[Dzień]])=1,Tabela1[[#This Row],[Nowa liczba rowerów]]*15,0) + Tabela1[[#This Row],[Koszt kupionych rowerów]]</f>
        <v>0</v>
      </c>
      <c r="S501"/>
    </row>
    <row r="502" spans="1:19" x14ac:dyDescent="0.25">
      <c r="A502" s="1">
        <v>45427</v>
      </c>
      <c r="B502" s="1" t="s">
        <v>3</v>
      </c>
      <c r="C502" s="4" t="str">
        <f>VLOOKUP(MONTH(Tabela1[[#This Row],[Dzień]]),Tabela3[],2,TRUE)</f>
        <v>Maj</v>
      </c>
      <c r="D502" s="4">
        <f>YEAR(Tabela1[[#This Row],[Dzień]])</f>
        <v>2024</v>
      </c>
      <c r="E502" s="2">
        <f>VLOOKUP(Tabela1[[#This Row],[Pora roku]],TabelaPopyt[],2,FALSE)</f>
        <v>0.5</v>
      </c>
      <c r="F502" s="3">
        <v>10</v>
      </c>
      <c r="G502" s="7">
        <f>IF(AND(WEEKDAY(Tabela1[[#This Row],[Dzień]])&lt;=6,WEEKDAY(Tabela1[[#This Row],[Dzień]])&gt;=2),ROUNDDOWN(Tabela1[[#This Row],[Popyt]]*Tabela1[[#This Row],[Liczba Rowerów]],0)*30,0)</f>
        <v>150</v>
      </c>
      <c r="H502" s="7">
        <f>IF(WEEKDAY(Tabela1[[#This Row],[Dzień]])=1,Tabela1[[#This Row],[Liczba Rowerów]]*15,0)</f>
        <v>0</v>
      </c>
      <c r="I502" s="7">
        <f>Tabela1[[#This Row],[Przychód]]-Tabela1[[#This Row],[Koszt Serwisu]]</f>
        <v>150</v>
      </c>
      <c r="J502" s="7">
        <f>J501+Tabela1[[#This Row],[Przychód]]</f>
        <v>49080</v>
      </c>
      <c r="K502" s="7">
        <f>K501+Tabela1[[#This Row],[Koszt Serwisu]]</f>
        <v>18800</v>
      </c>
      <c r="L502" s="7">
        <f>Tabela1[[#This Row],[Łączny przychód]]-Tabela1[[#This Row],[Łączny Koszt]]</f>
        <v>30280</v>
      </c>
      <c r="M502" s="7">
        <f>IF(AND(WEEKDAY(Tabela1[[#This Row],[Dzień]])&lt;=6,WEEKDAY(Tabela1[[#This Row],[Dzień]])&gt;=2),ROUNDDOWN(Tabela1[[#This Row],[Popyt]]*Tabela1[[#This Row],[Liczba Rowerów]],0)*E$734,0)</f>
        <v>330</v>
      </c>
      <c r="N502" s="7">
        <f>Tabela1[[#This Row],[Testowany przychód]]-Tabela1[[#This Row],[Koszt Serwisu]]</f>
        <v>330</v>
      </c>
      <c r="O502" s="4">
        <f>IF(P501 &lt;&gt; 0, O501 + 3, O501)</f>
        <v>43</v>
      </c>
      <c r="P502" s="4">
        <f>IF(AND(C502 &lt;&gt; C503,L501&gt;=2400),2400,0)</f>
        <v>0</v>
      </c>
      <c r="Q502" s="7">
        <f>IF(AND(WEEKDAY(Tabela1[[#This Row],[Dzień]])&lt;=6,WEEKDAY(Tabela1[[#This Row],[Dzień]])&gt;=2),ROUNDDOWN(Tabela1[[#This Row],[Popyt]]*Tabela1[[#This Row],[Nowa liczba rowerów]],0)*30,0)</f>
        <v>630</v>
      </c>
      <c r="R502" s="7">
        <f>IF(WEEKDAY(Tabela1[[#This Row],[Dzień]])=1,Tabela1[[#This Row],[Nowa liczba rowerów]]*15,0) + Tabela1[[#This Row],[Koszt kupionych rowerów]]</f>
        <v>0</v>
      </c>
      <c r="S502"/>
    </row>
    <row r="503" spans="1:19" x14ac:dyDescent="0.25">
      <c r="A503" s="1">
        <v>45428</v>
      </c>
      <c r="B503" s="1" t="s">
        <v>3</v>
      </c>
      <c r="C503" s="4" t="str">
        <f>VLOOKUP(MONTH(Tabela1[[#This Row],[Dzień]]),Tabela3[],2,TRUE)</f>
        <v>Maj</v>
      </c>
      <c r="D503" s="4">
        <f>YEAR(Tabela1[[#This Row],[Dzień]])</f>
        <v>2024</v>
      </c>
      <c r="E503" s="2">
        <f>VLOOKUP(Tabela1[[#This Row],[Pora roku]],TabelaPopyt[],2,FALSE)</f>
        <v>0.5</v>
      </c>
      <c r="F503" s="3">
        <v>10</v>
      </c>
      <c r="G503" s="7">
        <f>IF(AND(WEEKDAY(Tabela1[[#This Row],[Dzień]])&lt;=6,WEEKDAY(Tabela1[[#This Row],[Dzień]])&gt;=2),ROUNDDOWN(Tabela1[[#This Row],[Popyt]]*Tabela1[[#This Row],[Liczba Rowerów]],0)*30,0)</f>
        <v>150</v>
      </c>
      <c r="H503" s="7">
        <f>IF(WEEKDAY(Tabela1[[#This Row],[Dzień]])=1,Tabela1[[#This Row],[Liczba Rowerów]]*15,0)</f>
        <v>0</v>
      </c>
      <c r="I503" s="7">
        <f>Tabela1[[#This Row],[Przychód]]-Tabela1[[#This Row],[Koszt Serwisu]]</f>
        <v>150</v>
      </c>
      <c r="J503" s="7">
        <f>J502+Tabela1[[#This Row],[Przychód]]</f>
        <v>49230</v>
      </c>
      <c r="K503" s="7">
        <f>K502+Tabela1[[#This Row],[Koszt Serwisu]]</f>
        <v>18800</v>
      </c>
      <c r="L503" s="7">
        <f>Tabela1[[#This Row],[Łączny przychód]]-Tabela1[[#This Row],[Łączny Koszt]]</f>
        <v>30430</v>
      </c>
      <c r="M503" s="7">
        <f>IF(AND(WEEKDAY(Tabela1[[#This Row],[Dzień]])&lt;=6,WEEKDAY(Tabela1[[#This Row],[Dzień]])&gt;=2),ROUNDDOWN(Tabela1[[#This Row],[Popyt]]*Tabela1[[#This Row],[Liczba Rowerów]],0)*E$734,0)</f>
        <v>330</v>
      </c>
      <c r="N503" s="7">
        <f>Tabela1[[#This Row],[Testowany przychód]]-Tabela1[[#This Row],[Koszt Serwisu]]</f>
        <v>330</v>
      </c>
      <c r="O503" s="4">
        <f>IF(P502 &lt;&gt; 0, O502 + 3, O502)</f>
        <v>43</v>
      </c>
      <c r="P503" s="4">
        <f>IF(AND(C503 &lt;&gt; C504,L502&gt;=2400),2400,0)</f>
        <v>0</v>
      </c>
      <c r="Q503" s="7">
        <f>IF(AND(WEEKDAY(Tabela1[[#This Row],[Dzień]])&lt;=6,WEEKDAY(Tabela1[[#This Row],[Dzień]])&gt;=2),ROUNDDOWN(Tabela1[[#This Row],[Popyt]]*Tabela1[[#This Row],[Nowa liczba rowerów]],0)*30,0)</f>
        <v>630</v>
      </c>
      <c r="R503" s="7">
        <f>IF(WEEKDAY(Tabela1[[#This Row],[Dzień]])=1,Tabela1[[#This Row],[Nowa liczba rowerów]]*15,0) + Tabela1[[#This Row],[Koszt kupionych rowerów]]</f>
        <v>0</v>
      </c>
      <c r="S503"/>
    </row>
    <row r="504" spans="1:19" x14ac:dyDescent="0.25">
      <c r="A504" s="1">
        <v>45429</v>
      </c>
      <c r="B504" s="1" t="s">
        <v>3</v>
      </c>
      <c r="C504" s="4" t="str">
        <f>VLOOKUP(MONTH(Tabela1[[#This Row],[Dzień]]),Tabela3[],2,TRUE)</f>
        <v>Maj</v>
      </c>
      <c r="D504" s="4">
        <f>YEAR(Tabela1[[#This Row],[Dzień]])</f>
        <v>2024</v>
      </c>
      <c r="E504" s="2">
        <f>VLOOKUP(Tabela1[[#This Row],[Pora roku]],TabelaPopyt[],2,FALSE)</f>
        <v>0.5</v>
      </c>
      <c r="F504" s="3">
        <v>10</v>
      </c>
      <c r="G504" s="7">
        <f>IF(AND(WEEKDAY(Tabela1[[#This Row],[Dzień]])&lt;=6,WEEKDAY(Tabela1[[#This Row],[Dzień]])&gt;=2),ROUNDDOWN(Tabela1[[#This Row],[Popyt]]*Tabela1[[#This Row],[Liczba Rowerów]],0)*30,0)</f>
        <v>150</v>
      </c>
      <c r="H504" s="7">
        <f>IF(WEEKDAY(Tabela1[[#This Row],[Dzień]])=1,Tabela1[[#This Row],[Liczba Rowerów]]*15,0)</f>
        <v>0</v>
      </c>
      <c r="I504" s="7">
        <f>Tabela1[[#This Row],[Przychód]]-Tabela1[[#This Row],[Koszt Serwisu]]</f>
        <v>150</v>
      </c>
      <c r="J504" s="7">
        <f>J503+Tabela1[[#This Row],[Przychód]]</f>
        <v>49380</v>
      </c>
      <c r="K504" s="7">
        <f>K503+Tabela1[[#This Row],[Koszt Serwisu]]</f>
        <v>18800</v>
      </c>
      <c r="L504" s="7">
        <f>Tabela1[[#This Row],[Łączny przychód]]-Tabela1[[#This Row],[Łączny Koszt]]</f>
        <v>30580</v>
      </c>
      <c r="M504" s="7">
        <f>IF(AND(WEEKDAY(Tabela1[[#This Row],[Dzień]])&lt;=6,WEEKDAY(Tabela1[[#This Row],[Dzień]])&gt;=2),ROUNDDOWN(Tabela1[[#This Row],[Popyt]]*Tabela1[[#This Row],[Liczba Rowerów]],0)*E$734,0)</f>
        <v>330</v>
      </c>
      <c r="N504" s="7">
        <f>Tabela1[[#This Row],[Testowany przychód]]-Tabela1[[#This Row],[Koszt Serwisu]]</f>
        <v>330</v>
      </c>
      <c r="O504" s="4">
        <f>IF(P503 &lt;&gt; 0, O503 + 3, O503)</f>
        <v>43</v>
      </c>
      <c r="P504" s="4">
        <f>IF(AND(C504 &lt;&gt; C505,L503&gt;=2400),2400,0)</f>
        <v>0</v>
      </c>
      <c r="Q504" s="7">
        <f>IF(AND(WEEKDAY(Tabela1[[#This Row],[Dzień]])&lt;=6,WEEKDAY(Tabela1[[#This Row],[Dzień]])&gt;=2),ROUNDDOWN(Tabela1[[#This Row],[Popyt]]*Tabela1[[#This Row],[Nowa liczba rowerów]],0)*30,0)</f>
        <v>630</v>
      </c>
      <c r="R504" s="7">
        <f>IF(WEEKDAY(Tabela1[[#This Row],[Dzień]])=1,Tabela1[[#This Row],[Nowa liczba rowerów]]*15,0) + Tabela1[[#This Row],[Koszt kupionych rowerów]]</f>
        <v>0</v>
      </c>
      <c r="S504"/>
    </row>
    <row r="505" spans="1:19" x14ac:dyDescent="0.25">
      <c r="A505" s="1">
        <v>45430</v>
      </c>
      <c r="B505" s="1" t="s">
        <v>3</v>
      </c>
      <c r="C505" s="4" t="str">
        <f>VLOOKUP(MONTH(Tabela1[[#This Row],[Dzień]]),Tabela3[],2,TRUE)</f>
        <v>Maj</v>
      </c>
      <c r="D505" s="4">
        <f>YEAR(Tabela1[[#This Row],[Dzień]])</f>
        <v>2024</v>
      </c>
      <c r="E505" s="2">
        <f>VLOOKUP(Tabela1[[#This Row],[Pora roku]],TabelaPopyt[],2,FALSE)</f>
        <v>0.5</v>
      </c>
      <c r="F505" s="3">
        <v>10</v>
      </c>
      <c r="G505" s="7">
        <f>IF(AND(WEEKDAY(Tabela1[[#This Row],[Dzień]])&lt;=6,WEEKDAY(Tabela1[[#This Row],[Dzień]])&gt;=2),ROUNDDOWN(Tabela1[[#This Row],[Popyt]]*Tabela1[[#This Row],[Liczba Rowerów]],0)*30,0)</f>
        <v>0</v>
      </c>
      <c r="H505" s="7">
        <f>IF(WEEKDAY(Tabela1[[#This Row],[Dzień]])=1,Tabela1[[#This Row],[Liczba Rowerów]]*15,0)</f>
        <v>0</v>
      </c>
      <c r="I505" s="7">
        <f>Tabela1[[#This Row],[Przychód]]-Tabela1[[#This Row],[Koszt Serwisu]]</f>
        <v>0</v>
      </c>
      <c r="J505" s="7">
        <f>J504+Tabela1[[#This Row],[Przychód]]</f>
        <v>49380</v>
      </c>
      <c r="K505" s="7">
        <f>K504+Tabela1[[#This Row],[Koszt Serwisu]]</f>
        <v>18800</v>
      </c>
      <c r="L505" s="7">
        <f>Tabela1[[#This Row],[Łączny przychód]]-Tabela1[[#This Row],[Łączny Koszt]]</f>
        <v>30580</v>
      </c>
      <c r="M505" s="7">
        <f>IF(AND(WEEKDAY(Tabela1[[#This Row],[Dzień]])&lt;=6,WEEKDAY(Tabela1[[#This Row],[Dzień]])&gt;=2),ROUNDDOWN(Tabela1[[#This Row],[Popyt]]*Tabela1[[#This Row],[Liczba Rowerów]],0)*E$734,0)</f>
        <v>0</v>
      </c>
      <c r="N505" s="7">
        <f>Tabela1[[#This Row],[Testowany przychód]]-Tabela1[[#This Row],[Koszt Serwisu]]</f>
        <v>0</v>
      </c>
      <c r="O505" s="4">
        <f>IF(P504 &lt;&gt; 0, O504 + 3, O504)</f>
        <v>43</v>
      </c>
      <c r="P505" s="4">
        <f>IF(AND(C505 &lt;&gt; C506,L504&gt;=2400),2400,0)</f>
        <v>0</v>
      </c>
      <c r="Q505" s="7">
        <f>IF(AND(WEEKDAY(Tabela1[[#This Row],[Dzień]])&lt;=6,WEEKDAY(Tabela1[[#This Row],[Dzień]])&gt;=2),ROUNDDOWN(Tabela1[[#This Row],[Popyt]]*Tabela1[[#This Row],[Nowa liczba rowerów]],0)*30,0)</f>
        <v>0</v>
      </c>
      <c r="R505" s="7">
        <f>IF(WEEKDAY(Tabela1[[#This Row],[Dzień]])=1,Tabela1[[#This Row],[Nowa liczba rowerów]]*15,0) + Tabela1[[#This Row],[Koszt kupionych rowerów]]</f>
        <v>0</v>
      </c>
      <c r="S505"/>
    </row>
    <row r="506" spans="1:19" x14ac:dyDescent="0.25">
      <c r="A506" s="1">
        <v>45431</v>
      </c>
      <c r="B506" s="1" t="s">
        <v>3</v>
      </c>
      <c r="C506" s="4" t="str">
        <f>VLOOKUP(MONTH(Tabela1[[#This Row],[Dzień]]),Tabela3[],2,TRUE)</f>
        <v>Maj</v>
      </c>
      <c r="D506" s="4">
        <f>YEAR(Tabela1[[#This Row],[Dzień]])</f>
        <v>2024</v>
      </c>
      <c r="E506" s="2">
        <f>VLOOKUP(Tabela1[[#This Row],[Pora roku]],TabelaPopyt[],2,FALSE)</f>
        <v>0.5</v>
      </c>
      <c r="F506" s="3">
        <v>10</v>
      </c>
      <c r="G506" s="7">
        <f>IF(AND(WEEKDAY(Tabela1[[#This Row],[Dzień]])&lt;=6,WEEKDAY(Tabela1[[#This Row],[Dzień]])&gt;=2),ROUNDDOWN(Tabela1[[#This Row],[Popyt]]*Tabela1[[#This Row],[Liczba Rowerów]],0)*30,0)</f>
        <v>0</v>
      </c>
      <c r="H506" s="7">
        <f>IF(WEEKDAY(Tabela1[[#This Row],[Dzień]])=1,Tabela1[[#This Row],[Liczba Rowerów]]*15,0)</f>
        <v>150</v>
      </c>
      <c r="I506" s="7">
        <f>Tabela1[[#This Row],[Przychód]]-Tabela1[[#This Row],[Koszt Serwisu]]</f>
        <v>-150</v>
      </c>
      <c r="J506" s="7">
        <f>J505+Tabela1[[#This Row],[Przychód]]</f>
        <v>49380</v>
      </c>
      <c r="K506" s="7">
        <f>K505+Tabela1[[#This Row],[Koszt Serwisu]]</f>
        <v>18950</v>
      </c>
      <c r="L506" s="7">
        <f>Tabela1[[#This Row],[Łączny przychód]]-Tabela1[[#This Row],[Łączny Koszt]]</f>
        <v>30430</v>
      </c>
      <c r="M506" s="7">
        <f>IF(AND(WEEKDAY(Tabela1[[#This Row],[Dzień]])&lt;=6,WEEKDAY(Tabela1[[#This Row],[Dzień]])&gt;=2),ROUNDDOWN(Tabela1[[#This Row],[Popyt]]*Tabela1[[#This Row],[Liczba Rowerów]],0)*E$734,0)</f>
        <v>0</v>
      </c>
      <c r="N506" s="7">
        <f>Tabela1[[#This Row],[Testowany przychód]]-Tabela1[[#This Row],[Koszt Serwisu]]</f>
        <v>-150</v>
      </c>
      <c r="O506" s="4">
        <f>IF(P505 &lt;&gt; 0, O505 + 3, O505)</f>
        <v>43</v>
      </c>
      <c r="P506" s="4">
        <f>IF(AND(C506 &lt;&gt; C507,L505&gt;=2400),2400,0)</f>
        <v>0</v>
      </c>
      <c r="Q506" s="7">
        <f>IF(AND(WEEKDAY(Tabela1[[#This Row],[Dzień]])&lt;=6,WEEKDAY(Tabela1[[#This Row],[Dzień]])&gt;=2),ROUNDDOWN(Tabela1[[#This Row],[Popyt]]*Tabela1[[#This Row],[Nowa liczba rowerów]],0)*30,0)</f>
        <v>0</v>
      </c>
      <c r="R506" s="7">
        <f>IF(WEEKDAY(Tabela1[[#This Row],[Dzień]])=1,Tabela1[[#This Row],[Nowa liczba rowerów]]*15,0) + Tabela1[[#This Row],[Koszt kupionych rowerów]]</f>
        <v>645</v>
      </c>
      <c r="S506"/>
    </row>
    <row r="507" spans="1:19" x14ac:dyDescent="0.25">
      <c r="A507" s="1">
        <v>45432</v>
      </c>
      <c r="B507" s="1" t="s">
        <v>3</v>
      </c>
      <c r="C507" s="4" t="str">
        <f>VLOOKUP(MONTH(Tabela1[[#This Row],[Dzień]]),Tabela3[],2,TRUE)</f>
        <v>Maj</v>
      </c>
      <c r="D507" s="4">
        <f>YEAR(Tabela1[[#This Row],[Dzień]])</f>
        <v>2024</v>
      </c>
      <c r="E507" s="2">
        <f>VLOOKUP(Tabela1[[#This Row],[Pora roku]],TabelaPopyt[],2,FALSE)</f>
        <v>0.5</v>
      </c>
      <c r="F507" s="3">
        <v>10</v>
      </c>
      <c r="G507" s="7">
        <f>IF(AND(WEEKDAY(Tabela1[[#This Row],[Dzień]])&lt;=6,WEEKDAY(Tabela1[[#This Row],[Dzień]])&gt;=2),ROUNDDOWN(Tabela1[[#This Row],[Popyt]]*Tabela1[[#This Row],[Liczba Rowerów]],0)*30,0)</f>
        <v>150</v>
      </c>
      <c r="H507" s="7">
        <f>IF(WEEKDAY(Tabela1[[#This Row],[Dzień]])=1,Tabela1[[#This Row],[Liczba Rowerów]]*15,0)</f>
        <v>0</v>
      </c>
      <c r="I507" s="7">
        <f>Tabela1[[#This Row],[Przychód]]-Tabela1[[#This Row],[Koszt Serwisu]]</f>
        <v>150</v>
      </c>
      <c r="J507" s="7">
        <f>J506+Tabela1[[#This Row],[Przychód]]</f>
        <v>49530</v>
      </c>
      <c r="K507" s="7">
        <f>K506+Tabela1[[#This Row],[Koszt Serwisu]]</f>
        <v>18950</v>
      </c>
      <c r="L507" s="7">
        <f>Tabela1[[#This Row],[Łączny przychód]]-Tabela1[[#This Row],[Łączny Koszt]]</f>
        <v>30580</v>
      </c>
      <c r="M507" s="7">
        <f>IF(AND(WEEKDAY(Tabela1[[#This Row],[Dzień]])&lt;=6,WEEKDAY(Tabela1[[#This Row],[Dzień]])&gt;=2),ROUNDDOWN(Tabela1[[#This Row],[Popyt]]*Tabela1[[#This Row],[Liczba Rowerów]],0)*E$734,0)</f>
        <v>330</v>
      </c>
      <c r="N507" s="7">
        <f>Tabela1[[#This Row],[Testowany przychód]]-Tabela1[[#This Row],[Koszt Serwisu]]</f>
        <v>330</v>
      </c>
      <c r="O507" s="4">
        <f>IF(P506 &lt;&gt; 0, O506 + 3, O506)</f>
        <v>43</v>
      </c>
      <c r="P507" s="4">
        <f>IF(AND(C507 &lt;&gt; C508,L506&gt;=2400),2400,0)</f>
        <v>0</v>
      </c>
      <c r="Q507" s="7">
        <f>IF(AND(WEEKDAY(Tabela1[[#This Row],[Dzień]])&lt;=6,WEEKDAY(Tabela1[[#This Row],[Dzień]])&gt;=2),ROUNDDOWN(Tabela1[[#This Row],[Popyt]]*Tabela1[[#This Row],[Nowa liczba rowerów]],0)*30,0)</f>
        <v>630</v>
      </c>
      <c r="R507" s="7">
        <f>IF(WEEKDAY(Tabela1[[#This Row],[Dzień]])=1,Tabela1[[#This Row],[Nowa liczba rowerów]]*15,0) + Tabela1[[#This Row],[Koszt kupionych rowerów]]</f>
        <v>0</v>
      </c>
      <c r="S507"/>
    </row>
    <row r="508" spans="1:19" x14ac:dyDescent="0.25">
      <c r="A508" s="1">
        <v>45433</v>
      </c>
      <c r="B508" s="1" t="s">
        <v>3</v>
      </c>
      <c r="C508" s="4" t="str">
        <f>VLOOKUP(MONTH(Tabela1[[#This Row],[Dzień]]),Tabela3[],2,TRUE)</f>
        <v>Maj</v>
      </c>
      <c r="D508" s="4">
        <f>YEAR(Tabela1[[#This Row],[Dzień]])</f>
        <v>2024</v>
      </c>
      <c r="E508" s="2">
        <f>VLOOKUP(Tabela1[[#This Row],[Pora roku]],TabelaPopyt[],2,FALSE)</f>
        <v>0.5</v>
      </c>
      <c r="F508" s="3">
        <v>10</v>
      </c>
      <c r="G508" s="7">
        <f>IF(AND(WEEKDAY(Tabela1[[#This Row],[Dzień]])&lt;=6,WEEKDAY(Tabela1[[#This Row],[Dzień]])&gt;=2),ROUNDDOWN(Tabela1[[#This Row],[Popyt]]*Tabela1[[#This Row],[Liczba Rowerów]],0)*30,0)</f>
        <v>150</v>
      </c>
      <c r="H508" s="7">
        <f>IF(WEEKDAY(Tabela1[[#This Row],[Dzień]])=1,Tabela1[[#This Row],[Liczba Rowerów]]*15,0)</f>
        <v>0</v>
      </c>
      <c r="I508" s="7">
        <f>Tabela1[[#This Row],[Przychód]]-Tabela1[[#This Row],[Koszt Serwisu]]</f>
        <v>150</v>
      </c>
      <c r="J508" s="7">
        <f>J507+Tabela1[[#This Row],[Przychód]]</f>
        <v>49680</v>
      </c>
      <c r="K508" s="7">
        <f>K507+Tabela1[[#This Row],[Koszt Serwisu]]</f>
        <v>18950</v>
      </c>
      <c r="L508" s="7">
        <f>Tabela1[[#This Row],[Łączny przychód]]-Tabela1[[#This Row],[Łączny Koszt]]</f>
        <v>30730</v>
      </c>
      <c r="M508" s="7">
        <f>IF(AND(WEEKDAY(Tabela1[[#This Row],[Dzień]])&lt;=6,WEEKDAY(Tabela1[[#This Row],[Dzień]])&gt;=2),ROUNDDOWN(Tabela1[[#This Row],[Popyt]]*Tabela1[[#This Row],[Liczba Rowerów]],0)*E$734,0)</f>
        <v>330</v>
      </c>
      <c r="N508" s="7">
        <f>Tabela1[[#This Row],[Testowany przychód]]-Tabela1[[#This Row],[Koszt Serwisu]]</f>
        <v>330</v>
      </c>
      <c r="O508" s="4">
        <f>IF(P507 &lt;&gt; 0, O507 + 3, O507)</f>
        <v>43</v>
      </c>
      <c r="P508" s="4">
        <f>IF(AND(C508 &lt;&gt; C509,L507&gt;=2400),2400,0)</f>
        <v>0</v>
      </c>
      <c r="Q508" s="7">
        <f>IF(AND(WEEKDAY(Tabela1[[#This Row],[Dzień]])&lt;=6,WEEKDAY(Tabela1[[#This Row],[Dzień]])&gt;=2),ROUNDDOWN(Tabela1[[#This Row],[Popyt]]*Tabela1[[#This Row],[Nowa liczba rowerów]],0)*30,0)</f>
        <v>630</v>
      </c>
      <c r="R508" s="7">
        <f>IF(WEEKDAY(Tabela1[[#This Row],[Dzień]])=1,Tabela1[[#This Row],[Nowa liczba rowerów]]*15,0) + Tabela1[[#This Row],[Koszt kupionych rowerów]]</f>
        <v>0</v>
      </c>
      <c r="S508"/>
    </row>
    <row r="509" spans="1:19" x14ac:dyDescent="0.25">
      <c r="A509" s="1">
        <v>45434</v>
      </c>
      <c r="B509" s="1" t="s">
        <v>3</v>
      </c>
      <c r="C509" s="4" t="str">
        <f>VLOOKUP(MONTH(Tabela1[[#This Row],[Dzień]]),Tabela3[],2,TRUE)</f>
        <v>Maj</v>
      </c>
      <c r="D509" s="4">
        <f>YEAR(Tabela1[[#This Row],[Dzień]])</f>
        <v>2024</v>
      </c>
      <c r="E509" s="2">
        <f>VLOOKUP(Tabela1[[#This Row],[Pora roku]],TabelaPopyt[],2,FALSE)</f>
        <v>0.5</v>
      </c>
      <c r="F509" s="3">
        <v>10</v>
      </c>
      <c r="G509" s="7">
        <f>IF(AND(WEEKDAY(Tabela1[[#This Row],[Dzień]])&lt;=6,WEEKDAY(Tabela1[[#This Row],[Dzień]])&gt;=2),ROUNDDOWN(Tabela1[[#This Row],[Popyt]]*Tabela1[[#This Row],[Liczba Rowerów]],0)*30,0)</f>
        <v>150</v>
      </c>
      <c r="H509" s="7">
        <f>IF(WEEKDAY(Tabela1[[#This Row],[Dzień]])=1,Tabela1[[#This Row],[Liczba Rowerów]]*15,0)</f>
        <v>0</v>
      </c>
      <c r="I509" s="7">
        <f>Tabela1[[#This Row],[Przychód]]-Tabela1[[#This Row],[Koszt Serwisu]]</f>
        <v>150</v>
      </c>
      <c r="J509" s="7">
        <f>J508+Tabela1[[#This Row],[Przychód]]</f>
        <v>49830</v>
      </c>
      <c r="K509" s="7">
        <f>K508+Tabela1[[#This Row],[Koszt Serwisu]]</f>
        <v>18950</v>
      </c>
      <c r="L509" s="7">
        <f>Tabela1[[#This Row],[Łączny przychód]]-Tabela1[[#This Row],[Łączny Koszt]]</f>
        <v>30880</v>
      </c>
      <c r="M509" s="7">
        <f>IF(AND(WEEKDAY(Tabela1[[#This Row],[Dzień]])&lt;=6,WEEKDAY(Tabela1[[#This Row],[Dzień]])&gt;=2),ROUNDDOWN(Tabela1[[#This Row],[Popyt]]*Tabela1[[#This Row],[Liczba Rowerów]],0)*E$734,0)</f>
        <v>330</v>
      </c>
      <c r="N509" s="7">
        <f>Tabela1[[#This Row],[Testowany przychód]]-Tabela1[[#This Row],[Koszt Serwisu]]</f>
        <v>330</v>
      </c>
      <c r="O509" s="4">
        <f>IF(P508 &lt;&gt; 0, O508 + 3, O508)</f>
        <v>43</v>
      </c>
      <c r="P509" s="4">
        <f>IF(AND(C509 &lt;&gt; C510,L508&gt;=2400),2400,0)</f>
        <v>0</v>
      </c>
      <c r="Q509" s="7">
        <f>IF(AND(WEEKDAY(Tabela1[[#This Row],[Dzień]])&lt;=6,WEEKDAY(Tabela1[[#This Row],[Dzień]])&gt;=2),ROUNDDOWN(Tabela1[[#This Row],[Popyt]]*Tabela1[[#This Row],[Nowa liczba rowerów]],0)*30,0)</f>
        <v>630</v>
      </c>
      <c r="R509" s="7">
        <f>IF(WEEKDAY(Tabela1[[#This Row],[Dzień]])=1,Tabela1[[#This Row],[Nowa liczba rowerów]]*15,0) + Tabela1[[#This Row],[Koszt kupionych rowerów]]</f>
        <v>0</v>
      </c>
      <c r="S509"/>
    </row>
    <row r="510" spans="1:19" x14ac:dyDescent="0.25">
      <c r="A510" s="1">
        <v>45435</v>
      </c>
      <c r="B510" s="1" t="s">
        <v>3</v>
      </c>
      <c r="C510" s="4" t="str">
        <f>VLOOKUP(MONTH(Tabela1[[#This Row],[Dzień]]),Tabela3[],2,TRUE)</f>
        <v>Maj</v>
      </c>
      <c r="D510" s="4">
        <f>YEAR(Tabela1[[#This Row],[Dzień]])</f>
        <v>2024</v>
      </c>
      <c r="E510" s="2">
        <f>VLOOKUP(Tabela1[[#This Row],[Pora roku]],TabelaPopyt[],2,FALSE)</f>
        <v>0.5</v>
      </c>
      <c r="F510" s="3">
        <v>10</v>
      </c>
      <c r="G510" s="7">
        <f>IF(AND(WEEKDAY(Tabela1[[#This Row],[Dzień]])&lt;=6,WEEKDAY(Tabela1[[#This Row],[Dzień]])&gt;=2),ROUNDDOWN(Tabela1[[#This Row],[Popyt]]*Tabela1[[#This Row],[Liczba Rowerów]],0)*30,0)</f>
        <v>150</v>
      </c>
      <c r="H510" s="7">
        <f>IF(WEEKDAY(Tabela1[[#This Row],[Dzień]])=1,Tabela1[[#This Row],[Liczba Rowerów]]*15,0)</f>
        <v>0</v>
      </c>
      <c r="I510" s="7">
        <f>Tabela1[[#This Row],[Przychód]]-Tabela1[[#This Row],[Koszt Serwisu]]</f>
        <v>150</v>
      </c>
      <c r="J510" s="7">
        <f>J509+Tabela1[[#This Row],[Przychód]]</f>
        <v>49980</v>
      </c>
      <c r="K510" s="7">
        <f>K509+Tabela1[[#This Row],[Koszt Serwisu]]</f>
        <v>18950</v>
      </c>
      <c r="L510" s="7">
        <f>Tabela1[[#This Row],[Łączny przychód]]-Tabela1[[#This Row],[Łączny Koszt]]</f>
        <v>31030</v>
      </c>
      <c r="M510" s="7">
        <f>IF(AND(WEEKDAY(Tabela1[[#This Row],[Dzień]])&lt;=6,WEEKDAY(Tabela1[[#This Row],[Dzień]])&gt;=2),ROUNDDOWN(Tabela1[[#This Row],[Popyt]]*Tabela1[[#This Row],[Liczba Rowerów]],0)*E$734,0)</f>
        <v>330</v>
      </c>
      <c r="N510" s="7">
        <f>Tabela1[[#This Row],[Testowany przychód]]-Tabela1[[#This Row],[Koszt Serwisu]]</f>
        <v>330</v>
      </c>
      <c r="O510" s="4">
        <f>IF(P509 &lt;&gt; 0, O509 + 3, O509)</f>
        <v>43</v>
      </c>
      <c r="P510" s="4">
        <f>IF(AND(C510 &lt;&gt; C511,L509&gt;=2400),2400,0)</f>
        <v>0</v>
      </c>
      <c r="Q510" s="7">
        <f>IF(AND(WEEKDAY(Tabela1[[#This Row],[Dzień]])&lt;=6,WEEKDAY(Tabela1[[#This Row],[Dzień]])&gt;=2),ROUNDDOWN(Tabela1[[#This Row],[Popyt]]*Tabela1[[#This Row],[Nowa liczba rowerów]],0)*30,0)</f>
        <v>630</v>
      </c>
      <c r="R510" s="7">
        <f>IF(WEEKDAY(Tabela1[[#This Row],[Dzień]])=1,Tabela1[[#This Row],[Nowa liczba rowerów]]*15,0) + Tabela1[[#This Row],[Koszt kupionych rowerów]]</f>
        <v>0</v>
      </c>
      <c r="S510"/>
    </row>
    <row r="511" spans="1:19" x14ac:dyDescent="0.25">
      <c r="A511" s="1">
        <v>45436</v>
      </c>
      <c r="B511" s="1" t="s">
        <v>3</v>
      </c>
      <c r="C511" s="4" t="str">
        <f>VLOOKUP(MONTH(Tabela1[[#This Row],[Dzień]]),Tabela3[],2,TRUE)</f>
        <v>Maj</v>
      </c>
      <c r="D511" s="4">
        <f>YEAR(Tabela1[[#This Row],[Dzień]])</f>
        <v>2024</v>
      </c>
      <c r="E511" s="2">
        <f>VLOOKUP(Tabela1[[#This Row],[Pora roku]],TabelaPopyt[],2,FALSE)</f>
        <v>0.5</v>
      </c>
      <c r="F511" s="3">
        <v>10</v>
      </c>
      <c r="G511" s="7">
        <f>IF(AND(WEEKDAY(Tabela1[[#This Row],[Dzień]])&lt;=6,WEEKDAY(Tabela1[[#This Row],[Dzień]])&gt;=2),ROUNDDOWN(Tabela1[[#This Row],[Popyt]]*Tabela1[[#This Row],[Liczba Rowerów]],0)*30,0)</f>
        <v>150</v>
      </c>
      <c r="H511" s="7">
        <f>IF(WEEKDAY(Tabela1[[#This Row],[Dzień]])=1,Tabela1[[#This Row],[Liczba Rowerów]]*15,0)</f>
        <v>0</v>
      </c>
      <c r="I511" s="7">
        <f>Tabela1[[#This Row],[Przychód]]-Tabela1[[#This Row],[Koszt Serwisu]]</f>
        <v>150</v>
      </c>
      <c r="J511" s="7">
        <f>J510+Tabela1[[#This Row],[Przychód]]</f>
        <v>50130</v>
      </c>
      <c r="K511" s="7">
        <f>K510+Tabela1[[#This Row],[Koszt Serwisu]]</f>
        <v>18950</v>
      </c>
      <c r="L511" s="7">
        <f>Tabela1[[#This Row],[Łączny przychód]]-Tabela1[[#This Row],[Łączny Koszt]]</f>
        <v>31180</v>
      </c>
      <c r="M511" s="7">
        <f>IF(AND(WEEKDAY(Tabela1[[#This Row],[Dzień]])&lt;=6,WEEKDAY(Tabela1[[#This Row],[Dzień]])&gt;=2),ROUNDDOWN(Tabela1[[#This Row],[Popyt]]*Tabela1[[#This Row],[Liczba Rowerów]],0)*E$734,0)</f>
        <v>330</v>
      </c>
      <c r="N511" s="7">
        <f>Tabela1[[#This Row],[Testowany przychód]]-Tabela1[[#This Row],[Koszt Serwisu]]</f>
        <v>330</v>
      </c>
      <c r="O511" s="4">
        <f>IF(P510 &lt;&gt; 0, O510 + 3, O510)</f>
        <v>43</v>
      </c>
      <c r="P511" s="4">
        <f>IF(AND(C511 &lt;&gt; C512,L510&gt;=2400),2400,0)</f>
        <v>0</v>
      </c>
      <c r="Q511" s="7">
        <f>IF(AND(WEEKDAY(Tabela1[[#This Row],[Dzień]])&lt;=6,WEEKDAY(Tabela1[[#This Row],[Dzień]])&gt;=2),ROUNDDOWN(Tabela1[[#This Row],[Popyt]]*Tabela1[[#This Row],[Nowa liczba rowerów]],0)*30,0)</f>
        <v>630</v>
      </c>
      <c r="R511" s="7">
        <f>IF(WEEKDAY(Tabela1[[#This Row],[Dzień]])=1,Tabela1[[#This Row],[Nowa liczba rowerów]]*15,0) + Tabela1[[#This Row],[Koszt kupionych rowerów]]</f>
        <v>0</v>
      </c>
      <c r="S511"/>
    </row>
    <row r="512" spans="1:19" x14ac:dyDescent="0.25">
      <c r="A512" s="1">
        <v>45437</v>
      </c>
      <c r="B512" s="1" t="s">
        <v>3</v>
      </c>
      <c r="C512" s="4" t="str">
        <f>VLOOKUP(MONTH(Tabela1[[#This Row],[Dzień]]),Tabela3[],2,TRUE)</f>
        <v>Maj</v>
      </c>
      <c r="D512" s="4">
        <f>YEAR(Tabela1[[#This Row],[Dzień]])</f>
        <v>2024</v>
      </c>
      <c r="E512" s="2">
        <f>VLOOKUP(Tabela1[[#This Row],[Pora roku]],TabelaPopyt[],2,FALSE)</f>
        <v>0.5</v>
      </c>
      <c r="F512" s="3">
        <v>10</v>
      </c>
      <c r="G512" s="7">
        <f>IF(AND(WEEKDAY(Tabela1[[#This Row],[Dzień]])&lt;=6,WEEKDAY(Tabela1[[#This Row],[Dzień]])&gt;=2),ROUNDDOWN(Tabela1[[#This Row],[Popyt]]*Tabela1[[#This Row],[Liczba Rowerów]],0)*30,0)</f>
        <v>0</v>
      </c>
      <c r="H512" s="7">
        <f>IF(WEEKDAY(Tabela1[[#This Row],[Dzień]])=1,Tabela1[[#This Row],[Liczba Rowerów]]*15,0)</f>
        <v>0</v>
      </c>
      <c r="I512" s="7">
        <f>Tabela1[[#This Row],[Przychód]]-Tabela1[[#This Row],[Koszt Serwisu]]</f>
        <v>0</v>
      </c>
      <c r="J512" s="7">
        <f>J511+Tabela1[[#This Row],[Przychód]]</f>
        <v>50130</v>
      </c>
      <c r="K512" s="7">
        <f>K511+Tabela1[[#This Row],[Koszt Serwisu]]</f>
        <v>18950</v>
      </c>
      <c r="L512" s="7">
        <f>Tabela1[[#This Row],[Łączny przychód]]-Tabela1[[#This Row],[Łączny Koszt]]</f>
        <v>31180</v>
      </c>
      <c r="M512" s="7">
        <f>IF(AND(WEEKDAY(Tabela1[[#This Row],[Dzień]])&lt;=6,WEEKDAY(Tabela1[[#This Row],[Dzień]])&gt;=2),ROUNDDOWN(Tabela1[[#This Row],[Popyt]]*Tabela1[[#This Row],[Liczba Rowerów]],0)*E$734,0)</f>
        <v>0</v>
      </c>
      <c r="N512" s="7">
        <f>Tabela1[[#This Row],[Testowany przychód]]-Tabela1[[#This Row],[Koszt Serwisu]]</f>
        <v>0</v>
      </c>
      <c r="O512" s="4">
        <f>IF(P511 &lt;&gt; 0, O511 + 3, O511)</f>
        <v>43</v>
      </c>
      <c r="P512" s="4">
        <f>IF(AND(C512 &lt;&gt; C513,L511&gt;=2400),2400,0)</f>
        <v>0</v>
      </c>
      <c r="Q512" s="7">
        <f>IF(AND(WEEKDAY(Tabela1[[#This Row],[Dzień]])&lt;=6,WEEKDAY(Tabela1[[#This Row],[Dzień]])&gt;=2),ROUNDDOWN(Tabela1[[#This Row],[Popyt]]*Tabela1[[#This Row],[Nowa liczba rowerów]],0)*30,0)</f>
        <v>0</v>
      </c>
      <c r="R512" s="7">
        <f>IF(WEEKDAY(Tabela1[[#This Row],[Dzień]])=1,Tabela1[[#This Row],[Nowa liczba rowerów]]*15,0) + Tabela1[[#This Row],[Koszt kupionych rowerów]]</f>
        <v>0</v>
      </c>
      <c r="S512"/>
    </row>
    <row r="513" spans="1:19" x14ac:dyDescent="0.25">
      <c r="A513" s="1">
        <v>45438</v>
      </c>
      <c r="B513" s="1" t="s">
        <v>3</v>
      </c>
      <c r="C513" s="4" t="str">
        <f>VLOOKUP(MONTH(Tabela1[[#This Row],[Dzień]]),Tabela3[],2,TRUE)</f>
        <v>Maj</v>
      </c>
      <c r="D513" s="4">
        <f>YEAR(Tabela1[[#This Row],[Dzień]])</f>
        <v>2024</v>
      </c>
      <c r="E513" s="2">
        <f>VLOOKUP(Tabela1[[#This Row],[Pora roku]],TabelaPopyt[],2,FALSE)</f>
        <v>0.5</v>
      </c>
      <c r="F513" s="3">
        <v>10</v>
      </c>
      <c r="G513" s="7">
        <f>IF(AND(WEEKDAY(Tabela1[[#This Row],[Dzień]])&lt;=6,WEEKDAY(Tabela1[[#This Row],[Dzień]])&gt;=2),ROUNDDOWN(Tabela1[[#This Row],[Popyt]]*Tabela1[[#This Row],[Liczba Rowerów]],0)*30,0)</f>
        <v>0</v>
      </c>
      <c r="H513" s="7">
        <f>IF(WEEKDAY(Tabela1[[#This Row],[Dzień]])=1,Tabela1[[#This Row],[Liczba Rowerów]]*15,0)</f>
        <v>150</v>
      </c>
      <c r="I513" s="7">
        <f>Tabela1[[#This Row],[Przychód]]-Tabela1[[#This Row],[Koszt Serwisu]]</f>
        <v>-150</v>
      </c>
      <c r="J513" s="7">
        <f>J512+Tabela1[[#This Row],[Przychód]]</f>
        <v>50130</v>
      </c>
      <c r="K513" s="7">
        <f>K512+Tabela1[[#This Row],[Koszt Serwisu]]</f>
        <v>19100</v>
      </c>
      <c r="L513" s="7">
        <f>Tabela1[[#This Row],[Łączny przychód]]-Tabela1[[#This Row],[Łączny Koszt]]</f>
        <v>31030</v>
      </c>
      <c r="M513" s="7">
        <f>IF(AND(WEEKDAY(Tabela1[[#This Row],[Dzień]])&lt;=6,WEEKDAY(Tabela1[[#This Row],[Dzień]])&gt;=2),ROUNDDOWN(Tabela1[[#This Row],[Popyt]]*Tabela1[[#This Row],[Liczba Rowerów]],0)*E$734,0)</f>
        <v>0</v>
      </c>
      <c r="N513" s="7">
        <f>Tabela1[[#This Row],[Testowany przychód]]-Tabela1[[#This Row],[Koszt Serwisu]]</f>
        <v>-150</v>
      </c>
      <c r="O513" s="4">
        <f>IF(P512 &lt;&gt; 0, O512 + 3, O512)</f>
        <v>43</v>
      </c>
      <c r="P513" s="4">
        <f>IF(AND(C513 &lt;&gt; C514,L512&gt;=2400),2400,0)</f>
        <v>0</v>
      </c>
      <c r="Q513" s="7">
        <f>IF(AND(WEEKDAY(Tabela1[[#This Row],[Dzień]])&lt;=6,WEEKDAY(Tabela1[[#This Row],[Dzień]])&gt;=2),ROUNDDOWN(Tabela1[[#This Row],[Popyt]]*Tabela1[[#This Row],[Nowa liczba rowerów]],0)*30,0)</f>
        <v>0</v>
      </c>
      <c r="R513" s="7">
        <f>IF(WEEKDAY(Tabela1[[#This Row],[Dzień]])=1,Tabela1[[#This Row],[Nowa liczba rowerów]]*15,0) + Tabela1[[#This Row],[Koszt kupionych rowerów]]</f>
        <v>645</v>
      </c>
      <c r="S513"/>
    </row>
    <row r="514" spans="1:19" x14ac:dyDescent="0.25">
      <c r="A514" s="1">
        <v>45439</v>
      </c>
      <c r="B514" s="1" t="s">
        <v>3</v>
      </c>
      <c r="C514" s="4" t="str">
        <f>VLOOKUP(MONTH(Tabela1[[#This Row],[Dzień]]),Tabela3[],2,TRUE)</f>
        <v>Maj</v>
      </c>
      <c r="D514" s="4">
        <f>YEAR(Tabela1[[#This Row],[Dzień]])</f>
        <v>2024</v>
      </c>
      <c r="E514" s="2">
        <f>VLOOKUP(Tabela1[[#This Row],[Pora roku]],TabelaPopyt[],2,FALSE)</f>
        <v>0.5</v>
      </c>
      <c r="F514" s="3">
        <v>10</v>
      </c>
      <c r="G514" s="7">
        <f>IF(AND(WEEKDAY(Tabela1[[#This Row],[Dzień]])&lt;=6,WEEKDAY(Tabela1[[#This Row],[Dzień]])&gt;=2),ROUNDDOWN(Tabela1[[#This Row],[Popyt]]*Tabela1[[#This Row],[Liczba Rowerów]],0)*30,0)</f>
        <v>150</v>
      </c>
      <c r="H514" s="7">
        <f>IF(WEEKDAY(Tabela1[[#This Row],[Dzień]])=1,Tabela1[[#This Row],[Liczba Rowerów]]*15,0)</f>
        <v>0</v>
      </c>
      <c r="I514" s="7">
        <f>Tabela1[[#This Row],[Przychód]]-Tabela1[[#This Row],[Koszt Serwisu]]</f>
        <v>150</v>
      </c>
      <c r="J514" s="7">
        <f>J513+Tabela1[[#This Row],[Przychód]]</f>
        <v>50280</v>
      </c>
      <c r="K514" s="7">
        <f>K513+Tabela1[[#This Row],[Koszt Serwisu]]</f>
        <v>19100</v>
      </c>
      <c r="L514" s="7">
        <f>Tabela1[[#This Row],[Łączny przychód]]-Tabela1[[#This Row],[Łączny Koszt]]</f>
        <v>31180</v>
      </c>
      <c r="M514" s="7">
        <f>IF(AND(WEEKDAY(Tabela1[[#This Row],[Dzień]])&lt;=6,WEEKDAY(Tabela1[[#This Row],[Dzień]])&gt;=2),ROUNDDOWN(Tabela1[[#This Row],[Popyt]]*Tabela1[[#This Row],[Liczba Rowerów]],0)*E$734,0)</f>
        <v>330</v>
      </c>
      <c r="N514" s="7">
        <f>Tabela1[[#This Row],[Testowany przychód]]-Tabela1[[#This Row],[Koszt Serwisu]]</f>
        <v>330</v>
      </c>
      <c r="O514" s="4">
        <f>IF(P513 &lt;&gt; 0, O513 + 3, O513)</f>
        <v>43</v>
      </c>
      <c r="P514" s="4">
        <f>IF(AND(C514 &lt;&gt; C515,L513&gt;=2400),2400,0)</f>
        <v>0</v>
      </c>
      <c r="Q514" s="7">
        <f>IF(AND(WEEKDAY(Tabela1[[#This Row],[Dzień]])&lt;=6,WEEKDAY(Tabela1[[#This Row],[Dzień]])&gt;=2),ROUNDDOWN(Tabela1[[#This Row],[Popyt]]*Tabela1[[#This Row],[Nowa liczba rowerów]],0)*30,0)</f>
        <v>630</v>
      </c>
      <c r="R514" s="7">
        <f>IF(WEEKDAY(Tabela1[[#This Row],[Dzień]])=1,Tabela1[[#This Row],[Nowa liczba rowerów]]*15,0) + Tabela1[[#This Row],[Koszt kupionych rowerów]]</f>
        <v>0</v>
      </c>
      <c r="S514"/>
    </row>
    <row r="515" spans="1:19" x14ac:dyDescent="0.25">
      <c r="A515" s="1">
        <v>45440</v>
      </c>
      <c r="B515" s="1" t="s">
        <v>3</v>
      </c>
      <c r="C515" s="4" t="str">
        <f>VLOOKUP(MONTH(Tabela1[[#This Row],[Dzień]]),Tabela3[],2,TRUE)</f>
        <v>Maj</v>
      </c>
      <c r="D515" s="4">
        <f>YEAR(Tabela1[[#This Row],[Dzień]])</f>
        <v>2024</v>
      </c>
      <c r="E515" s="2">
        <f>VLOOKUP(Tabela1[[#This Row],[Pora roku]],TabelaPopyt[],2,FALSE)</f>
        <v>0.5</v>
      </c>
      <c r="F515" s="3">
        <v>10</v>
      </c>
      <c r="G515" s="7">
        <f>IF(AND(WEEKDAY(Tabela1[[#This Row],[Dzień]])&lt;=6,WEEKDAY(Tabela1[[#This Row],[Dzień]])&gt;=2),ROUNDDOWN(Tabela1[[#This Row],[Popyt]]*Tabela1[[#This Row],[Liczba Rowerów]],0)*30,0)</f>
        <v>150</v>
      </c>
      <c r="H515" s="7">
        <f>IF(WEEKDAY(Tabela1[[#This Row],[Dzień]])=1,Tabela1[[#This Row],[Liczba Rowerów]]*15,0)</f>
        <v>0</v>
      </c>
      <c r="I515" s="7">
        <f>Tabela1[[#This Row],[Przychód]]-Tabela1[[#This Row],[Koszt Serwisu]]</f>
        <v>150</v>
      </c>
      <c r="J515" s="7">
        <f>J514+Tabela1[[#This Row],[Przychód]]</f>
        <v>50430</v>
      </c>
      <c r="K515" s="7">
        <f>K514+Tabela1[[#This Row],[Koszt Serwisu]]</f>
        <v>19100</v>
      </c>
      <c r="L515" s="7">
        <f>Tabela1[[#This Row],[Łączny przychód]]-Tabela1[[#This Row],[Łączny Koszt]]</f>
        <v>31330</v>
      </c>
      <c r="M515" s="7">
        <f>IF(AND(WEEKDAY(Tabela1[[#This Row],[Dzień]])&lt;=6,WEEKDAY(Tabela1[[#This Row],[Dzień]])&gt;=2),ROUNDDOWN(Tabela1[[#This Row],[Popyt]]*Tabela1[[#This Row],[Liczba Rowerów]],0)*E$734,0)</f>
        <v>330</v>
      </c>
      <c r="N515" s="7">
        <f>Tabela1[[#This Row],[Testowany przychód]]-Tabela1[[#This Row],[Koszt Serwisu]]</f>
        <v>330</v>
      </c>
      <c r="O515" s="4">
        <f>IF(P514 &lt;&gt; 0, O514 + 3, O514)</f>
        <v>43</v>
      </c>
      <c r="P515" s="4">
        <f>IF(AND(C515 &lt;&gt; C516,L514&gt;=2400),2400,0)</f>
        <v>0</v>
      </c>
      <c r="Q515" s="7">
        <f>IF(AND(WEEKDAY(Tabela1[[#This Row],[Dzień]])&lt;=6,WEEKDAY(Tabela1[[#This Row],[Dzień]])&gt;=2),ROUNDDOWN(Tabela1[[#This Row],[Popyt]]*Tabela1[[#This Row],[Nowa liczba rowerów]],0)*30,0)</f>
        <v>630</v>
      </c>
      <c r="R515" s="7">
        <f>IF(WEEKDAY(Tabela1[[#This Row],[Dzień]])=1,Tabela1[[#This Row],[Nowa liczba rowerów]]*15,0) + Tabela1[[#This Row],[Koszt kupionych rowerów]]</f>
        <v>0</v>
      </c>
      <c r="S515"/>
    </row>
    <row r="516" spans="1:19" x14ac:dyDescent="0.25">
      <c r="A516" s="1">
        <v>45441</v>
      </c>
      <c r="B516" s="1" t="s">
        <v>3</v>
      </c>
      <c r="C516" s="4" t="str">
        <f>VLOOKUP(MONTH(Tabela1[[#This Row],[Dzień]]),Tabela3[],2,TRUE)</f>
        <v>Maj</v>
      </c>
      <c r="D516" s="4">
        <f>YEAR(Tabela1[[#This Row],[Dzień]])</f>
        <v>2024</v>
      </c>
      <c r="E516" s="2">
        <f>VLOOKUP(Tabela1[[#This Row],[Pora roku]],TabelaPopyt[],2,FALSE)</f>
        <v>0.5</v>
      </c>
      <c r="F516" s="3">
        <v>10</v>
      </c>
      <c r="G516" s="7">
        <f>IF(AND(WEEKDAY(Tabela1[[#This Row],[Dzień]])&lt;=6,WEEKDAY(Tabela1[[#This Row],[Dzień]])&gt;=2),ROUNDDOWN(Tabela1[[#This Row],[Popyt]]*Tabela1[[#This Row],[Liczba Rowerów]],0)*30,0)</f>
        <v>150</v>
      </c>
      <c r="H516" s="7">
        <f>IF(WEEKDAY(Tabela1[[#This Row],[Dzień]])=1,Tabela1[[#This Row],[Liczba Rowerów]]*15,0)</f>
        <v>0</v>
      </c>
      <c r="I516" s="7">
        <f>Tabela1[[#This Row],[Przychód]]-Tabela1[[#This Row],[Koszt Serwisu]]</f>
        <v>150</v>
      </c>
      <c r="J516" s="7">
        <f>J515+Tabela1[[#This Row],[Przychód]]</f>
        <v>50580</v>
      </c>
      <c r="K516" s="7">
        <f>K515+Tabela1[[#This Row],[Koszt Serwisu]]</f>
        <v>19100</v>
      </c>
      <c r="L516" s="7">
        <f>Tabela1[[#This Row],[Łączny przychód]]-Tabela1[[#This Row],[Łączny Koszt]]</f>
        <v>31480</v>
      </c>
      <c r="M516" s="7">
        <f>IF(AND(WEEKDAY(Tabela1[[#This Row],[Dzień]])&lt;=6,WEEKDAY(Tabela1[[#This Row],[Dzień]])&gt;=2),ROUNDDOWN(Tabela1[[#This Row],[Popyt]]*Tabela1[[#This Row],[Liczba Rowerów]],0)*E$734,0)</f>
        <v>330</v>
      </c>
      <c r="N516" s="7">
        <f>Tabela1[[#This Row],[Testowany przychód]]-Tabela1[[#This Row],[Koszt Serwisu]]</f>
        <v>330</v>
      </c>
      <c r="O516" s="4">
        <f>IF(P515 &lt;&gt; 0, O515 + 3, O515)</f>
        <v>43</v>
      </c>
      <c r="P516" s="4">
        <f>IF(AND(C516 &lt;&gt; C517,L515&gt;=2400),2400,0)</f>
        <v>0</v>
      </c>
      <c r="Q516" s="7">
        <f>IF(AND(WEEKDAY(Tabela1[[#This Row],[Dzień]])&lt;=6,WEEKDAY(Tabela1[[#This Row],[Dzień]])&gt;=2),ROUNDDOWN(Tabela1[[#This Row],[Popyt]]*Tabela1[[#This Row],[Nowa liczba rowerów]],0)*30,0)</f>
        <v>630</v>
      </c>
      <c r="R516" s="7">
        <f>IF(WEEKDAY(Tabela1[[#This Row],[Dzień]])=1,Tabela1[[#This Row],[Nowa liczba rowerów]]*15,0) + Tabela1[[#This Row],[Koszt kupionych rowerów]]</f>
        <v>0</v>
      </c>
      <c r="S516"/>
    </row>
    <row r="517" spans="1:19" x14ac:dyDescent="0.25">
      <c r="A517" s="1">
        <v>45442</v>
      </c>
      <c r="B517" s="1" t="s">
        <v>3</v>
      </c>
      <c r="C517" s="4" t="str">
        <f>VLOOKUP(MONTH(Tabela1[[#This Row],[Dzień]]),Tabela3[],2,TRUE)</f>
        <v>Maj</v>
      </c>
      <c r="D517" s="4">
        <f>YEAR(Tabela1[[#This Row],[Dzień]])</f>
        <v>2024</v>
      </c>
      <c r="E517" s="2">
        <f>VLOOKUP(Tabela1[[#This Row],[Pora roku]],TabelaPopyt[],2,FALSE)</f>
        <v>0.5</v>
      </c>
      <c r="F517" s="3">
        <v>10</v>
      </c>
      <c r="G517" s="7">
        <f>IF(AND(WEEKDAY(Tabela1[[#This Row],[Dzień]])&lt;=6,WEEKDAY(Tabela1[[#This Row],[Dzień]])&gt;=2),ROUNDDOWN(Tabela1[[#This Row],[Popyt]]*Tabela1[[#This Row],[Liczba Rowerów]],0)*30,0)</f>
        <v>150</v>
      </c>
      <c r="H517" s="7">
        <f>IF(WEEKDAY(Tabela1[[#This Row],[Dzień]])=1,Tabela1[[#This Row],[Liczba Rowerów]]*15,0)</f>
        <v>0</v>
      </c>
      <c r="I517" s="7">
        <f>Tabela1[[#This Row],[Przychód]]-Tabela1[[#This Row],[Koszt Serwisu]]</f>
        <v>150</v>
      </c>
      <c r="J517" s="7">
        <f>J516+Tabela1[[#This Row],[Przychód]]</f>
        <v>50730</v>
      </c>
      <c r="K517" s="7">
        <f>K516+Tabela1[[#This Row],[Koszt Serwisu]]</f>
        <v>19100</v>
      </c>
      <c r="L517" s="7">
        <f>Tabela1[[#This Row],[Łączny przychód]]-Tabela1[[#This Row],[Łączny Koszt]]</f>
        <v>31630</v>
      </c>
      <c r="M517" s="7">
        <f>IF(AND(WEEKDAY(Tabela1[[#This Row],[Dzień]])&lt;=6,WEEKDAY(Tabela1[[#This Row],[Dzień]])&gt;=2),ROUNDDOWN(Tabela1[[#This Row],[Popyt]]*Tabela1[[#This Row],[Liczba Rowerów]],0)*E$734,0)</f>
        <v>330</v>
      </c>
      <c r="N517" s="7">
        <f>Tabela1[[#This Row],[Testowany przychód]]-Tabela1[[#This Row],[Koszt Serwisu]]</f>
        <v>330</v>
      </c>
      <c r="O517" s="4">
        <f>IF(P516 &lt;&gt; 0, O516 + 3, O516)</f>
        <v>43</v>
      </c>
      <c r="P517" s="4">
        <f>IF(AND(C517 &lt;&gt; C518,L516&gt;=2400),2400,0)</f>
        <v>0</v>
      </c>
      <c r="Q517" s="7">
        <f>IF(AND(WEEKDAY(Tabela1[[#This Row],[Dzień]])&lt;=6,WEEKDAY(Tabela1[[#This Row],[Dzień]])&gt;=2),ROUNDDOWN(Tabela1[[#This Row],[Popyt]]*Tabela1[[#This Row],[Nowa liczba rowerów]],0)*30,0)</f>
        <v>630</v>
      </c>
      <c r="R517" s="7">
        <f>IF(WEEKDAY(Tabela1[[#This Row],[Dzień]])=1,Tabela1[[#This Row],[Nowa liczba rowerów]]*15,0) + Tabela1[[#This Row],[Koszt kupionych rowerów]]</f>
        <v>0</v>
      </c>
      <c r="S517"/>
    </row>
    <row r="518" spans="1:19" x14ac:dyDescent="0.25">
      <c r="A518" s="1">
        <v>45443</v>
      </c>
      <c r="B518" s="1" t="s">
        <v>3</v>
      </c>
      <c r="C518" s="4" t="str">
        <f>VLOOKUP(MONTH(Tabela1[[#This Row],[Dzień]]),Tabela3[],2,TRUE)</f>
        <v>Maj</v>
      </c>
      <c r="D518" s="4">
        <f>YEAR(Tabela1[[#This Row],[Dzień]])</f>
        <v>2024</v>
      </c>
      <c r="E518" s="2">
        <f>VLOOKUP(Tabela1[[#This Row],[Pora roku]],TabelaPopyt[],2,FALSE)</f>
        <v>0.5</v>
      </c>
      <c r="F518" s="3">
        <v>10</v>
      </c>
      <c r="G518" s="7">
        <f>IF(AND(WEEKDAY(Tabela1[[#This Row],[Dzień]])&lt;=6,WEEKDAY(Tabela1[[#This Row],[Dzień]])&gt;=2),ROUNDDOWN(Tabela1[[#This Row],[Popyt]]*Tabela1[[#This Row],[Liczba Rowerów]],0)*30,0)</f>
        <v>150</v>
      </c>
      <c r="H518" s="7">
        <f>IF(WEEKDAY(Tabela1[[#This Row],[Dzień]])=1,Tabela1[[#This Row],[Liczba Rowerów]]*15,0)</f>
        <v>0</v>
      </c>
      <c r="I518" s="7">
        <f>Tabela1[[#This Row],[Przychód]]-Tabela1[[#This Row],[Koszt Serwisu]]</f>
        <v>150</v>
      </c>
      <c r="J518" s="7">
        <f>J517+Tabela1[[#This Row],[Przychód]]</f>
        <v>50880</v>
      </c>
      <c r="K518" s="7">
        <f>K517+Tabela1[[#This Row],[Koszt Serwisu]]</f>
        <v>19100</v>
      </c>
      <c r="L518" s="7">
        <f>Tabela1[[#This Row],[Łączny przychód]]-Tabela1[[#This Row],[Łączny Koszt]]</f>
        <v>31780</v>
      </c>
      <c r="M518" s="7">
        <f>IF(AND(WEEKDAY(Tabela1[[#This Row],[Dzień]])&lt;=6,WEEKDAY(Tabela1[[#This Row],[Dzień]])&gt;=2),ROUNDDOWN(Tabela1[[#This Row],[Popyt]]*Tabela1[[#This Row],[Liczba Rowerów]],0)*E$734,0)</f>
        <v>330</v>
      </c>
      <c r="N518" s="7">
        <f>Tabela1[[#This Row],[Testowany przychód]]-Tabela1[[#This Row],[Koszt Serwisu]]</f>
        <v>330</v>
      </c>
      <c r="O518" s="4">
        <f>IF(P517 &lt;&gt; 0, O517 + 3, O517)</f>
        <v>43</v>
      </c>
      <c r="P518" s="4">
        <f>IF(AND(C518 &lt;&gt; C519,L517&gt;=2400),2400,0)</f>
        <v>2400</v>
      </c>
      <c r="Q518" s="7">
        <f>IF(AND(WEEKDAY(Tabela1[[#This Row],[Dzień]])&lt;=6,WEEKDAY(Tabela1[[#This Row],[Dzień]])&gt;=2),ROUNDDOWN(Tabela1[[#This Row],[Popyt]]*Tabela1[[#This Row],[Nowa liczba rowerów]],0)*30,0)</f>
        <v>630</v>
      </c>
      <c r="R518" s="7">
        <f>IF(WEEKDAY(Tabela1[[#This Row],[Dzień]])=1,Tabela1[[#This Row],[Nowa liczba rowerów]]*15,0) + Tabela1[[#This Row],[Koszt kupionych rowerów]]</f>
        <v>2400</v>
      </c>
      <c r="S518"/>
    </row>
    <row r="519" spans="1:19" x14ac:dyDescent="0.25">
      <c r="A519" s="1">
        <v>45444</v>
      </c>
      <c r="B519" s="1" t="s">
        <v>3</v>
      </c>
      <c r="C519" s="4" t="str">
        <f>VLOOKUP(MONTH(Tabela1[[#This Row],[Dzień]]),Tabela3[],2,TRUE)</f>
        <v>Czerwiec</v>
      </c>
      <c r="D519" s="4">
        <f>YEAR(Tabela1[[#This Row],[Dzień]])</f>
        <v>2024</v>
      </c>
      <c r="E519" s="2">
        <f>VLOOKUP(Tabela1[[#This Row],[Pora roku]],TabelaPopyt[],2,FALSE)</f>
        <v>0.5</v>
      </c>
      <c r="F519" s="3">
        <v>10</v>
      </c>
      <c r="G519" s="7">
        <f>IF(AND(WEEKDAY(Tabela1[[#This Row],[Dzień]])&lt;=6,WEEKDAY(Tabela1[[#This Row],[Dzień]])&gt;=2),ROUNDDOWN(Tabela1[[#This Row],[Popyt]]*Tabela1[[#This Row],[Liczba Rowerów]],0)*30,0)</f>
        <v>0</v>
      </c>
      <c r="H519" s="7">
        <f>IF(WEEKDAY(Tabela1[[#This Row],[Dzień]])=1,Tabela1[[#This Row],[Liczba Rowerów]]*15,0)</f>
        <v>0</v>
      </c>
      <c r="I519" s="7">
        <f>Tabela1[[#This Row],[Przychód]]-Tabela1[[#This Row],[Koszt Serwisu]]</f>
        <v>0</v>
      </c>
      <c r="J519" s="7">
        <f>J518+Tabela1[[#This Row],[Przychód]]</f>
        <v>50880</v>
      </c>
      <c r="K519" s="7">
        <f>K518+Tabela1[[#This Row],[Koszt Serwisu]]</f>
        <v>19100</v>
      </c>
      <c r="L519" s="7">
        <f>Tabela1[[#This Row],[Łączny przychód]]-Tabela1[[#This Row],[Łączny Koszt]]</f>
        <v>31780</v>
      </c>
      <c r="M519" s="7">
        <f>IF(AND(WEEKDAY(Tabela1[[#This Row],[Dzień]])&lt;=6,WEEKDAY(Tabela1[[#This Row],[Dzień]])&gt;=2),ROUNDDOWN(Tabela1[[#This Row],[Popyt]]*Tabela1[[#This Row],[Liczba Rowerów]],0)*E$734,0)</f>
        <v>0</v>
      </c>
      <c r="N519" s="7">
        <f>Tabela1[[#This Row],[Testowany przychód]]-Tabela1[[#This Row],[Koszt Serwisu]]</f>
        <v>0</v>
      </c>
      <c r="O519" s="4">
        <f>IF(P518 &lt;&gt; 0, O518 + 3, O518)</f>
        <v>46</v>
      </c>
      <c r="P519" s="4">
        <f>IF(AND(C519 &lt;&gt; C520,L518&gt;=2400),2400,0)</f>
        <v>0</v>
      </c>
      <c r="Q519" s="7">
        <f>IF(AND(WEEKDAY(Tabela1[[#This Row],[Dzień]])&lt;=6,WEEKDAY(Tabela1[[#This Row],[Dzień]])&gt;=2),ROUNDDOWN(Tabela1[[#This Row],[Popyt]]*Tabela1[[#This Row],[Nowa liczba rowerów]],0)*30,0)</f>
        <v>0</v>
      </c>
      <c r="R519" s="7">
        <f>IF(WEEKDAY(Tabela1[[#This Row],[Dzień]])=1,Tabela1[[#This Row],[Nowa liczba rowerów]]*15,0) + Tabela1[[#This Row],[Koszt kupionych rowerów]]</f>
        <v>0</v>
      </c>
      <c r="S519"/>
    </row>
    <row r="520" spans="1:19" x14ac:dyDescent="0.25">
      <c r="A520" s="1">
        <v>45445</v>
      </c>
      <c r="B520" s="1" t="s">
        <v>3</v>
      </c>
      <c r="C520" s="4" t="str">
        <f>VLOOKUP(MONTH(Tabela1[[#This Row],[Dzień]]),Tabela3[],2,TRUE)</f>
        <v>Czerwiec</v>
      </c>
      <c r="D520" s="4">
        <f>YEAR(Tabela1[[#This Row],[Dzień]])</f>
        <v>2024</v>
      </c>
      <c r="E520" s="2">
        <f>VLOOKUP(Tabela1[[#This Row],[Pora roku]],TabelaPopyt[],2,FALSE)</f>
        <v>0.5</v>
      </c>
      <c r="F520" s="3">
        <v>10</v>
      </c>
      <c r="G520" s="7">
        <f>IF(AND(WEEKDAY(Tabela1[[#This Row],[Dzień]])&lt;=6,WEEKDAY(Tabela1[[#This Row],[Dzień]])&gt;=2),ROUNDDOWN(Tabela1[[#This Row],[Popyt]]*Tabela1[[#This Row],[Liczba Rowerów]],0)*30,0)</f>
        <v>0</v>
      </c>
      <c r="H520" s="7">
        <f>IF(WEEKDAY(Tabela1[[#This Row],[Dzień]])=1,Tabela1[[#This Row],[Liczba Rowerów]]*15,0)</f>
        <v>150</v>
      </c>
      <c r="I520" s="7">
        <f>Tabela1[[#This Row],[Przychód]]-Tabela1[[#This Row],[Koszt Serwisu]]</f>
        <v>-150</v>
      </c>
      <c r="J520" s="7">
        <f>J519+Tabela1[[#This Row],[Przychód]]</f>
        <v>50880</v>
      </c>
      <c r="K520" s="7">
        <f>K519+Tabela1[[#This Row],[Koszt Serwisu]]</f>
        <v>19250</v>
      </c>
      <c r="L520" s="7">
        <f>Tabela1[[#This Row],[Łączny przychód]]-Tabela1[[#This Row],[Łączny Koszt]]</f>
        <v>31630</v>
      </c>
      <c r="M520" s="7">
        <f>IF(AND(WEEKDAY(Tabela1[[#This Row],[Dzień]])&lt;=6,WEEKDAY(Tabela1[[#This Row],[Dzień]])&gt;=2),ROUNDDOWN(Tabela1[[#This Row],[Popyt]]*Tabela1[[#This Row],[Liczba Rowerów]],0)*E$734,0)</f>
        <v>0</v>
      </c>
      <c r="N520" s="7">
        <f>Tabela1[[#This Row],[Testowany przychód]]-Tabela1[[#This Row],[Koszt Serwisu]]</f>
        <v>-150</v>
      </c>
      <c r="O520" s="4">
        <f>IF(P519 &lt;&gt; 0, O519 + 3, O519)</f>
        <v>46</v>
      </c>
      <c r="P520" s="4">
        <f>IF(AND(C520 &lt;&gt; C521,L519&gt;=2400),2400,0)</f>
        <v>0</v>
      </c>
      <c r="Q520" s="7">
        <f>IF(AND(WEEKDAY(Tabela1[[#This Row],[Dzień]])&lt;=6,WEEKDAY(Tabela1[[#This Row],[Dzień]])&gt;=2),ROUNDDOWN(Tabela1[[#This Row],[Popyt]]*Tabela1[[#This Row],[Nowa liczba rowerów]],0)*30,0)</f>
        <v>0</v>
      </c>
      <c r="R520" s="7">
        <f>IF(WEEKDAY(Tabela1[[#This Row],[Dzień]])=1,Tabela1[[#This Row],[Nowa liczba rowerów]]*15,0) + Tabela1[[#This Row],[Koszt kupionych rowerów]]</f>
        <v>690</v>
      </c>
      <c r="S520"/>
    </row>
    <row r="521" spans="1:19" x14ac:dyDescent="0.25">
      <c r="A521" s="1">
        <v>45446</v>
      </c>
      <c r="B521" s="1" t="s">
        <v>3</v>
      </c>
      <c r="C521" s="4" t="str">
        <f>VLOOKUP(MONTH(Tabela1[[#This Row],[Dzień]]),Tabela3[],2,TRUE)</f>
        <v>Czerwiec</v>
      </c>
      <c r="D521" s="4">
        <f>YEAR(Tabela1[[#This Row],[Dzień]])</f>
        <v>2024</v>
      </c>
      <c r="E521" s="2">
        <f>VLOOKUP(Tabela1[[#This Row],[Pora roku]],TabelaPopyt[],2,FALSE)</f>
        <v>0.5</v>
      </c>
      <c r="F521" s="3">
        <v>10</v>
      </c>
      <c r="G521" s="7">
        <f>IF(AND(WEEKDAY(Tabela1[[#This Row],[Dzień]])&lt;=6,WEEKDAY(Tabela1[[#This Row],[Dzień]])&gt;=2),ROUNDDOWN(Tabela1[[#This Row],[Popyt]]*Tabela1[[#This Row],[Liczba Rowerów]],0)*30,0)</f>
        <v>150</v>
      </c>
      <c r="H521" s="7">
        <f>IF(WEEKDAY(Tabela1[[#This Row],[Dzień]])=1,Tabela1[[#This Row],[Liczba Rowerów]]*15,0)</f>
        <v>0</v>
      </c>
      <c r="I521" s="7">
        <f>Tabela1[[#This Row],[Przychód]]-Tabela1[[#This Row],[Koszt Serwisu]]</f>
        <v>150</v>
      </c>
      <c r="J521" s="7">
        <f>J520+Tabela1[[#This Row],[Przychód]]</f>
        <v>51030</v>
      </c>
      <c r="K521" s="7">
        <f>K520+Tabela1[[#This Row],[Koszt Serwisu]]</f>
        <v>19250</v>
      </c>
      <c r="L521" s="7">
        <f>Tabela1[[#This Row],[Łączny przychód]]-Tabela1[[#This Row],[Łączny Koszt]]</f>
        <v>31780</v>
      </c>
      <c r="M521" s="7">
        <f>IF(AND(WEEKDAY(Tabela1[[#This Row],[Dzień]])&lt;=6,WEEKDAY(Tabela1[[#This Row],[Dzień]])&gt;=2),ROUNDDOWN(Tabela1[[#This Row],[Popyt]]*Tabela1[[#This Row],[Liczba Rowerów]],0)*E$734,0)</f>
        <v>330</v>
      </c>
      <c r="N521" s="7">
        <f>Tabela1[[#This Row],[Testowany przychód]]-Tabela1[[#This Row],[Koszt Serwisu]]</f>
        <v>330</v>
      </c>
      <c r="O521" s="4">
        <f>IF(P520 &lt;&gt; 0, O520 + 3, O520)</f>
        <v>46</v>
      </c>
      <c r="P521" s="4">
        <f>IF(AND(C521 &lt;&gt; C522,L520&gt;=2400),2400,0)</f>
        <v>0</v>
      </c>
      <c r="Q521" s="7">
        <f>IF(AND(WEEKDAY(Tabela1[[#This Row],[Dzień]])&lt;=6,WEEKDAY(Tabela1[[#This Row],[Dzień]])&gt;=2),ROUNDDOWN(Tabela1[[#This Row],[Popyt]]*Tabela1[[#This Row],[Nowa liczba rowerów]],0)*30,0)</f>
        <v>690</v>
      </c>
      <c r="R521" s="7">
        <f>IF(WEEKDAY(Tabela1[[#This Row],[Dzień]])=1,Tabela1[[#This Row],[Nowa liczba rowerów]]*15,0) + Tabela1[[#This Row],[Koszt kupionych rowerów]]</f>
        <v>0</v>
      </c>
      <c r="S521"/>
    </row>
    <row r="522" spans="1:19" x14ac:dyDescent="0.25">
      <c r="A522" s="1">
        <v>45447</v>
      </c>
      <c r="B522" s="1" t="s">
        <v>3</v>
      </c>
      <c r="C522" s="4" t="str">
        <f>VLOOKUP(MONTH(Tabela1[[#This Row],[Dzień]]),Tabela3[],2,TRUE)</f>
        <v>Czerwiec</v>
      </c>
      <c r="D522" s="4">
        <f>YEAR(Tabela1[[#This Row],[Dzień]])</f>
        <v>2024</v>
      </c>
      <c r="E522" s="2">
        <f>VLOOKUP(Tabela1[[#This Row],[Pora roku]],TabelaPopyt[],2,FALSE)</f>
        <v>0.5</v>
      </c>
      <c r="F522" s="3">
        <v>10</v>
      </c>
      <c r="G522" s="7">
        <f>IF(AND(WEEKDAY(Tabela1[[#This Row],[Dzień]])&lt;=6,WEEKDAY(Tabela1[[#This Row],[Dzień]])&gt;=2),ROUNDDOWN(Tabela1[[#This Row],[Popyt]]*Tabela1[[#This Row],[Liczba Rowerów]],0)*30,0)</f>
        <v>150</v>
      </c>
      <c r="H522" s="7">
        <f>IF(WEEKDAY(Tabela1[[#This Row],[Dzień]])=1,Tabela1[[#This Row],[Liczba Rowerów]]*15,0)</f>
        <v>0</v>
      </c>
      <c r="I522" s="7">
        <f>Tabela1[[#This Row],[Przychód]]-Tabela1[[#This Row],[Koszt Serwisu]]</f>
        <v>150</v>
      </c>
      <c r="J522" s="7">
        <f>J521+Tabela1[[#This Row],[Przychód]]</f>
        <v>51180</v>
      </c>
      <c r="K522" s="7">
        <f>K521+Tabela1[[#This Row],[Koszt Serwisu]]</f>
        <v>19250</v>
      </c>
      <c r="L522" s="7">
        <f>Tabela1[[#This Row],[Łączny przychód]]-Tabela1[[#This Row],[Łączny Koszt]]</f>
        <v>31930</v>
      </c>
      <c r="M522" s="7">
        <f>IF(AND(WEEKDAY(Tabela1[[#This Row],[Dzień]])&lt;=6,WEEKDAY(Tabela1[[#This Row],[Dzień]])&gt;=2),ROUNDDOWN(Tabela1[[#This Row],[Popyt]]*Tabela1[[#This Row],[Liczba Rowerów]],0)*E$734,0)</f>
        <v>330</v>
      </c>
      <c r="N522" s="7">
        <f>Tabela1[[#This Row],[Testowany przychód]]-Tabela1[[#This Row],[Koszt Serwisu]]</f>
        <v>330</v>
      </c>
      <c r="O522" s="4">
        <f>IF(P521 &lt;&gt; 0, O521 + 3, O521)</f>
        <v>46</v>
      </c>
      <c r="P522" s="4">
        <f>IF(AND(C522 &lt;&gt; C523,L521&gt;=2400),2400,0)</f>
        <v>0</v>
      </c>
      <c r="Q522" s="7">
        <f>IF(AND(WEEKDAY(Tabela1[[#This Row],[Dzień]])&lt;=6,WEEKDAY(Tabela1[[#This Row],[Dzień]])&gt;=2),ROUNDDOWN(Tabela1[[#This Row],[Popyt]]*Tabela1[[#This Row],[Nowa liczba rowerów]],0)*30,0)</f>
        <v>690</v>
      </c>
      <c r="R522" s="7">
        <f>IF(WEEKDAY(Tabela1[[#This Row],[Dzień]])=1,Tabela1[[#This Row],[Nowa liczba rowerów]]*15,0) + Tabela1[[#This Row],[Koszt kupionych rowerów]]</f>
        <v>0</v>
      </c>
      <c r="S522"/>
    </row>
    <row r="523" spans="1:19" x14ac:dyDescent="0.25">
      <c r="A523" s="1">
        <v>45448</v>
      </c>
      <c r="B523" s="1" t="s">
        <v>3</v>
      </c>
      <c r="C523" s="4" t="str">
        <f>VLOOKUP(MONTH(Tabela1[[#This Row],[Dzień]]),Tabela3[],2,TRUE)</f>
        <v>Czerwiec</v>
      </c>
      <c r="D523" s="4">
        <f>YEAR(Tabela1[[#This Row],[Dzień]])</f>
        <v>2024</v>
      </c>
      <c r="E523" s="2">
        <f>VLOOKUP(Tabela1[[#This Row],[Pora roku]],TabelaPopyt[],2,FALSE)</f>
        <v>0.5</v>
      </c>
      <c r="F523" s="3">
        <v>10</v>
      </c>
      <c r="G523" s="7">
        <f>IF(AND(WEEKDAY(Tabela1[[#This Row],[Dzień]])&lt;=6,WEEKDAY(Tabela1[[#This Row],[Dzień]])&gt;=2),ROUNDDOWN(Tabela1[[#This Row],[Popyt]]*Tabela1[[#This Row],[Liczba Rowerów]],0)*30,0)</f>
        <v>150</v>
      </c>
      <c r="H523" s="7">
        <f>IF(WEEKDAY(Tabela1[[#This Row],[Dzień]])=1,Tabela1[[#This Row],[Liczba Rowerów]]*15,0)</f>
        <v>0</v>
      </c>
      <c r="I523" s="7">
        <f>Tabela1[[#This Row],[Przychód]]-Tabela1[[#This Row],[Koszt Serwisu]]</f>
        <v>150</v>
      </c>
      <c r="J523" s="7">
        <f>J522+Tabela1[[#This Row],[Przychód]]</f>
        <v>51330</v>
      </c>
      <c r="K523" s="7">
        <f>K522+Tabela1[[#This Row],[Koszt Serwisu]]</f>
        <v>19250</v>
      </c>
      <c r="L523" s="7">
        <f>Tabela1[[#This Row],[Łączny przychód]]-Tabela1[[#This Row],[Łączny Koszt]]</f>
        <v>32080</v>
      </c>
      <c r="M523" s="7">
        <f>IF(AND(WEEKDAY(Tabela1[[#This Row],[Dzień]])&lt;=6,WEEKDAY(Tabela1[[#This Row],[Dzień]])&gt;=2),ROUNDDOWN(Tabela1[[#This Row],[Popyt]]*Tabela1[[#This Row],[Liczba Rowerów]],0)*E$734,0)</f>
        <v>330</v>
      </c>
      <c r="N523" s="7">
        <f>Tabela1[[#This Row],[Testowany przychód]]-Tabela1[[#This Row],[Koszt Serwisu]]</f>
        <v>330</v>
      </c>
      <c r="O523" s="4">
        <f>IF(P522 &lt;&gt; 0, O522 + 3, O522)</f>
        <v>46</v>
      </c>
      <c r="P523" s="4">
        <f>IF(AND(C523 &lt;&gt; C524,L522&gt;=2400),2400,0)</f>
        <v>0</v>
      </c>
      <c r="Q523" s="7">
        <f>IF(AND(WEEKDAY(Tabela1[[#This Row],[Dzień]])&lt;=6,WEEKDAY(Tabela1[[#This Row],[Dzień]])&gt;=2),ROUNDDOWN(Tabela1[[#This Row],[Popyt]]*Tabela1[[#This Row],[Nowa liczba rowerów]],0)*30,0)</f>
        <v>690</v>
      </c>
      <c r="R523" s="7">
        <f>IF(WEEKDAY(Tabela1[[#This Row],[Dzień]])=1,Tabela1[[#This Row],[Nowa liczba rowerów]]*15,0) + Tabela1[[#This Row],[Koszt kupionych rowerów]]</f>
        <v>0</v>
      </c>
      <c r="S523"/>
    </row>
    <row r="524" spans="1:19" x14ac:dyDescent="0.25">
      <c r="A524" s="1">
        <v>45449</v>
      </c>
      <c r="B524" s="1" t="s">
        <v>3</v>
      </c>
      <c r="C524" s="4" t="str">
        <f>VLOOKUP(MONTH(Tabela1[[#This Row],[Dzień]]),Tabela3[],2,TRUE)</f>
        <v>Czerwiec</v>
      </c>
      <c r="D524" s="4">
        <f>YEAR(Tabela1[[#This Row],[Dzień]])</f>
        <v>2024</v>
      </c>
      <c r="E524" s="2">
        <f>VLOOKUP(Tabela1[[#This Row],[Pora roku]],TabelaPopyt[],2,FALSE)</f>
        <v>0.5</v>
      </c>
      <c r="F524" s="3">
        <v>10</v>
      </c>
      <c r="G524" s="7">
        <f>IF(AND(WEEKDAY(Tabela1[[#This Row],[Dzień]])&lt;=6,WEEKDAY(Tabela1[[#This Row],[Dzień]])&gt;=2),ROUNDDOWN(Tabela1[[#This Row],[Popyt]]*Tabela1[[#This Row],[Liczba Rowerów]],0)*30,0)</f>
        <v>150</v>
      </c>
      <c r="H524" s="7">
        <f>IF(WEEKDAY(Tabela1[[#This Row],[Dzień]])=1,Tabela1[[#This Row],[Liczba Rowerów]]*15,0)</f>
        <v>0</v>
      </c>
      <c r="I524" s="7">
        <f>Tabela1[[#This Row],[Przychód]]-Tabela1[[#This Row],[Koszt Serwisu]]</f>
        <v>150</v>
      </c>
      <c r="J524" s="7">
        <f>J523+Tabela1[[#This Row],[Przychód]]</f>
        <v>51480</v>
      </c>
      <c r="K524" s="7">
        <f>K523+Tabela1[[#This Row],[Koszt Serwisu]]</f>
        <v>19250</v>
      </c>
      <c r="L524" s="7">
        <f>Tabela1[[#This Row],[Łączny przychód]]-Tabela1[[#This Row],[Łączny Koszt]]</f>
        <v>32230</v>
      </c>
      <c r="M524" s="7">
        <f>IF(AND(WEEKDAY(Tabela1[[#This Row],[Dzień]])&lt;=6,WEEKDAY(Tabela1[[#This Row],[Dzień]])&gt;=2),ROUNDDOWN(Tabela1[[#This Row],[Popyt]]*Tabela1[[#This Row],[Liczba Rowerów]],0)*E$734,0)</f>
        <v>330</v>
      </c>
      <c r="N524" s="7">
        <f>Tabela1[[#This Row],[Testowany przychód]]-Tabela1[[#This Row],[Koszt Serwisu]]</f>
        <v>330</v>
      </c>
      <c r="O524" s="4">
        <f>IF(P523 &lt;&gt; 0, O523 + 3, O523)</f>
        <v>46</v>
      </c>
      <c r="P524" s="4">
        <f>IF(AND(C524 &lt;&gt; C525,L523&gt;=2400),2400,0)</f>
        <v>0</v>
      </c>
      <c r="Q524" s="7">
        <f>IF(AND(WEEKDAY(Tabela1[[#This Row],[Dzień]])&lt;=6,WEEKDAY(Tabela1[[#This Row],[Dzień]])&gt;=2),ROUNDDOWN(Tabela1[[#This Row],[Popyt]]*Tabela1[[#This Row],[Nowa liczba rowerów]],0)*30,0)</f>
        <v>690</v>
      </c>
      <c r="R524" s="7">
        <f>IF(WEEKDAY(Tabela1[[#This Row],[Dzień]])=1,Tabela1[[#This Row],[Nowa liczba rowerów]]*15,0) + Tabela1[[#This Row],[Koszt kupionych rowerów]]</f>
        <v>0</v>
      </c>
      <c r="S524"/>
    </row>
    <row r="525" spans="1:19" x14ac:dyDescent="0.25">
      <c r="A525" s="1">
        <v>45450</v>
      </c>
      <c r="B525" s="1" t="s">
        <v>3</v>
      </c>
      <c r="C525" s="4" t="str">
        <f>VLOOKUP(MONTH(Tabela1[[#This Row],[Dzień]]),Tabela3[],2,TRUE)</f>
        <v>Czerwiec</v>
      </c>
      <c r="D525" s="4">
        <f>YEAR(Tabela1[[#This Row],[Dzień]])</f>
        <v>2024</v>
      </c>
      <c r="E525" s="2">
        <f>VLOOKUP(Tabela1[[#This Row],[Pora roku]],TabelaPopyt[],2,FALSE)</f>
        <v>0.5</v>
      </c>
      <c r="F525" s="3">
        <v>10</v>
      </c>
      <c r="G525" s="7">
        <f>IF(AND(WEEKDAY(Tabela1[[#This Row],[Dzień]])&lt;=6,WEEKDAY(Tabela1[[#This Row],[Dzień]])&gt;=2),ROUNDDOWN(Tabela1[[#This Row],[Popyt]]*Tabela1[[#This Row],[Liczba Rowerów]],0)*30,0)</f>
        <v>150</v>
      </c>
      <c r="H525" s="7">
        <f>IF(WEEKDAY(Tabela1[[#This Row],[Dzień]])=1,Tabela1[[#This Row],[Liczba Rowerów]]*15,0)</f>
        <v>0</v>
      </c>
      <c r="I525" s="7">
        <f>Tabela1[[#This Row],[Przychód]]-Tabela1[[#This Row],[Koszt Serwisu]]</f>
        <v>150</v>
      </c>
      <c r="J525" s="7">
        <f>J524+Tabela1[[#This Row],[Przychód]]</f>
        <v>51630</v>
      </c>
      <c r="K525" s="7">
        <f>K524+Tabela1[[#This Row],[Koszt Serwisu]]</f>
        <v>19250</v>
      </c>
      <c r="L525" s="7">
        <f>Tabela1[[#This Row],[Łączny przychód]]-Tabela1[[#This Row],[Łączny Koszt]]</f>
        <v>32380</v>
      </c>
      <c r="M525" s="7">
        <f>IF(AND(WEEKDAY(Tabela1[[#This Row],[Dzień]])&lt;=6,WEEKDAY(Tabela1[[#This Row],[Dzień]])&gt;=2),ROUNDDOWN(Tabela1[[#This Row],[Popyt]]*Tabela1[[#This Row],[Liczba Rowerów]],0)*E$734,0)</f>
        <v>330</v>
      </c>
      <c r="N525" s="7">
        <f>Tabela1[[#This Row],[Testowany przychód]]-Tabela1[[#This Row],[Koszt Serwisu]]</f>
        <v>330</v>
      </c>
      <c r="O525" s="4">
        <f>IF(P524 &lt;&gt; 0, O524 + 3, O524)</f>
        <v>46</v>
      </c>
      <c r="P525" s="4">
        <f>IF(AND(C525 &lt;&gt; C526,L524&gt;=2400),2400,0)</f>
        <v>0</v>
      </c>
      <c r="Q525" s="7">
        <f>IF(AND(WEEKDAY(Tabela1[[#This Row],[Dzień]])&lt;=6,WEEKDAY(Tabela1[[#This Row],[Dzień]])&gt;=2),ROUNDDOWN(Tabela1[[#This Row],[Popyt]]*Tabela1[[#This Row],[Nowa liczba rowerów]],0)*30,0)</f>
        <v>690</v>
      </c>
      <c r="R525" s="7">
        <f>IF(WEEKDAY(Tabela1[[#This Row],[Dzień]])=1,Tabela1[[#This Row],[Nowa liczba rowerów]]*15,0) + Tabela1[[#This Row],[Koszt kupionych rowerów]]</f>
        <v>0</v>
      </c>
      <c r="S525"/>
    </row>
    <row r="526" spans="1:19" x14ac:dyDescent="0.25">
      <c r="A526" s="1">
        <v>45451</v>
      </c>
      <c r="B526" s="1" t="s">
        <v>3</v>
      </c>
      <c r="C526" s="4" t="str">
        <f>VLOOKUP(MONTH(Tabela1[[#This Row],[Dzień]]),Tabela3[],2,TRUE)</f>
        <v>Czerwiec</v>
      </c>
      <c r="D526" s="4">
        <f>YEAR(Tabela1[[#This Row],[Dzień]])</f>
        <v>2024</v>
      </c>
      <c r="E526" s="2">
        <f>VLOOKUP(Tabela1[[#This Row],[Pora roku]],TabelaPopyt[],2,FALSE)</f>
        <v>0.5</v>
      </c>
      <c r="F526" s="3">
        <v>10</v>
      </c>
      <c r="G526" s="7">
        <f>IF(AND(WEEKDAY(Tabela1[[#This Row],[Dzień]])&lt;=6,WEEKDAY(Tabela1[[#This Row],[Dzień]])&gt;=2),ROUNDDOWN(Tabela1[[#This Row],[Popyt]]*Tabela1[[#This Row],[Liczba Rowerów]],0)*30,0)</f>
        <v>0</v>
      </c>
      <c r="H526" s="7">
        <f>IF(WEEKDAY(Tabela1[[#This Row],[Dzień]])=1,Tabela1[[#This Row],[Liczba Rowerów]]*15,0)</f>
        <v>0</v>
      </c>
      <c r="I526" s="7">
        <f>Tabela1[[#This Row],[Przychód]]-Tabela1[[#This Row],[Koszt Serwisu]]</f>
        <v>0</v>
      </c>
      <c r="J526" s="7">
        <f>J525+Tabela1[[#This Row],[Przychód]]</f>
        <v>51630</v>
      </c>
      <c r="K526" s="7">
        <f>K525+Tabela1[[#This Row],[Koszt Serwisu]]</f>
        <v>19250</v>
      </c>
      <c r="L526" s="7">
        <f>Tabela1[[#This Row],[Łączny przychód]]-Tabela1[[#This Row],[Łączny Koszt]]</f>
        <v>32380</v>
      </c>
      <c r="M526" s="7">
        <f>IF(AND(WEEKDAY(Tabela1[[#This Row],[Dzień]])&lt;=6,WEEKDAY(Tabela1[[#This Row],[Dzień]])&gt;=2),ROUNDDOWN(Tabela1[[#This Row],[Popyt]]*Tabela1[[#This Row],[Liczba Rowerów]],0)*E$734,0)</f>
        <v>0</v>
      </c>
      <c r="N526" s="7">
        <f>Tabela1[[#This Row],[Testowany przychód]]-Tabela1[[#This Row],[Koszt Serwisu]]</f>
        <v>0</v>
      </c>
      <c r="O526" s="4">
        <f>IF(P525 &lt;&gt; 0, O525 + 3, O525)</f>
        <v>46</v>
      </c>
      <c r="P526" s="4">
        <f>IF(AND(C526 &lt;&gt; C527,L525&gt;=2400),2400,0)</f>
        <v>0</v>
      </c>
      <c r="Q526" s="7">
        <f>IF(AND(WEEKDAY(Tabela1[[#This Row],[Dzień]])&lt;=6,WEEKDAY(Tabela1[[#This Row],[Dzień]])&gt;=2),ROUNDDOWN(Tabela1[[#This Row],[Popyt]]*Tabela1[[#This Row],[Nowa liczba rowerów]],0)*30,0)</f>
        <v>0</v>
      </c>
      <c r="R526" s="7">
        <f>IF(WEEKDAY(Tabela1[[#This Row],[Dzień]])=1,Tabela1[[#This Row],[Nowa liczba rowerów]]*15,0) + Tabela1[[#This Row],[Koszt kupionych rowerów]]</f>
        <v>0</v>
      </c>
      <c r="S526"/>
    </row>
    <row r="527" spans="1:19" x14ac:dyDescent="0.25">
      <c r="A527" s="1">
        <v>45452</v>
      </c>
      <c r="B527" s="1" t="s">
        <v>3</v>
      </c>
      <c r="C527" s="4" t="str">
        <f>VLOOKUP(MONTH(Tabela1[[#This Row],[Dzień]]),Tabela3[],2,TRUE)</f>
        <v>Czerwiec</v>
      </c>
      <c r="D527" s="4">
        <f>YEAR(Tabela1[[#This Row],[Dzień]])</f>
        <v>2024</v>
      </c>
      <c r="E527" s="2">
        <f>VLOOKUP(Tabela1[[#This Row],[Pora roku]],TabelaPopyt[],2,FALSE)</f>
        <v>0.5</v>
      </c>
      <c r="F527" s="3">
        <v>10</v>
      </c>
      <c r="G527" s="7">
        <f>IF(AND(WEEKDAY(Tabela1[[#This Row],[Dzień]])&lt;=6,WEEKDAY(Tabela1[[#This Row],[Dzień]])&gt;=2),ROUNDDOWN(Tabela1[[#This Row],[Popyt]]*Tabela1[[#This Row],[Liczba Rowerów]],0)*30,0)</f>
        <v>0</v>
      </c>
      <c r="H527" s="7">
        <f>IF(WEEKDAY(Tabela1[[#This Row],[Dzień]])=1,Tabela1[[#This Row],[Liczba Rowerów]]*15,0)</f>
        <v>150</v>
      </c>
      <c r="I527" s="7">
        <f>Tabela1[[#This Row],[Przychód]]-Tabela1[[#This Row],[Koszt Serwisu]]</f>
        <v>-150</v>
      </c>
      <c r="J527" s="7">
        <f>J526+Tabela1[[#This Row],[Przychód]]</f>
        <v>51630</v>
      </c>
      <c r="K527" s="7">
        <f>K526+Tabela1[[#This Row],[Koszt Serwisu]]</f>
        <v>19400</v>
      </c>
      <c r="L527" s="7">
        <f>Tabela1[[#This Row],[Łączny przychód]]-Tabela1[[#This Row],[Łączny Koszt]]</f>
        <v>32230</v>
      </c>
      <c r="M527" s="7">
        <f>IF(AND(WEEKDAY(Tabela1[[#This Row],[Dzień]])&lt;=6,WEEKDAY(Tabela1[[#This Row],[Dzień]])&gt;=2),ROUNDDOWN(Tabela1[[#This Row],[Popyt]]*Tabela1[[#This Row],[Liczba Rowerów]],0)*E$734,0)</f>
        <v>0</v>
      </c>
      <c r="N527" s="7">
        <f>Tabela1[[#This Row],[Testowany przychód]]-Tabela1[[#This Row],[Koszt Serwisu]]</f>
        <v>-150</v>
      </c>
      <c r="O527" s="4">
        <f>IF(P526 &lt;&gt; 0, O526 + 3, O526)</f>
        <v>46</v>
      </c>
      <c r="P527" s="4">
        <f>IF(AND(C527 &lt;&gt; C528,L526&gt;=2400),2400,0)</f>
        <v>0</v>
      </c>
      <c r="Q527" s="7">
        <f>IF(AND(WEEKDAY(Tabela1[[#This Row],[Dzień]])&lt;=6,WEEKDAY(Tabela1[[#This Row],[Dzień]])&gt;=2),ROUNDDOWN(Tabela1[[#This Row],[Popyt]]*Tabela1[[#This Row],[Nowa liczba rowerów]],0)*30,0)</f>
        <v>0</v>
      </c>
      <c r="R527" s="7">
        <f>IF(WEEKDAY(Tabela1[[#This Row],[Dzień]])=1,Tabela1[[#This Row],[Nowa liczba rowerów]]*15,0) + Tabela1[[#This Row],[Koszt kupionych rowerów]]</f>
        <v>690</v>
      </c>
      <c r="S527"/>
    </row>
    <row r="528" spans="1:19" x14ac:dyDescent="0.25">
      <c r="A528" s="1">
        <v>45453</v>
      </c>
      <c r="B528" s="1" t="s">
        <v>3</v>
      </c>
      <c r="C528" s="4" t="str">
        <f>VLOOKUP(MONTH(Tabela1[[#This Row],[Dzień]]),Tabela3[],2,TRUE)</f>
        <v>Czerwiec</v>
      </c>
      <c r="D528" s="4">
        <f>YEAR(Tabela1[[#This Row],[Dzień]])</f>
        <v>2024</v>
      </c>
      <c r="E528" s="2">
        <f>VLOOKUP(Tabela1[[#This Row],[Pora roku]],TabelaPopyt[],2,FALSE)</f>
        <v>0.5</v>
      </c>
      <c r="F528" s="3">
        <v>10</v>
      </c>
      <c r="G528" s="7">
        <f>IF(AND(WEEKDAY(Tabela1[[#This Row],[Dzień]])&lt;=6,WEEKDAY(Tabela1[[#This Row],[Dzień]])&gt;=2),ROUNDDOWN(Tabela1[[#This Row],[Popyt]]*Tabela1[[#This Row],[Liczba Rowerów]],0)*30,0)</f>
        <v>150</v>
      </c>
      <c r="H528" s="7">
        <f>IF(WEEKDAY(Tabela1[[#This Row],[Dzień]])=1,Tabela1[[#This Row],[Liczba Rowerów]]*15,0)</f>
        <v>0</v>
      </c>
      <c r="I528" s="7">
        <f>Tabela1[[#This Row],[Przychód]]-Tabela1[[#This Row],[Koszt Serwisu]]</f>
        <v>150</v>
      </c>
      <c r="J528" s="7">
        <f>J527+Tabela1[[#This Row],[Przychód]]</f>
        <v>51780</v>
      </c>
      <c r="K528" s="7">
        <f>K527+Tabela1[[#This Row],[Koszt Serwisu]]</f>
        <v>19400</v>
      </c>
      <c r="L528" s="7">
        <f>Tabela1[[#This Row],[Łączny przychód]]-Tabela1[[#This Row],[Łączny Koszt]]</f>
        <v>32380</v>
      </c>
      <c r="M528" s="7">
        <f>IF(AND(WEEKDAY(Tabela1[[#This Row],[Dzień]])&lt;=6,WEEKDAY(Tabela1[[#This Row],[Dzień]])&gt;=2),ROUNDDOWN(Tabela1[[#This Row],[Popyt]]*Tabela1[[#This Row],[Liczba Rowerów]],0)*E$734,0)</f>
        <v>330</v>
      </c>
      <c r="N528" s="7">
        <f>Tabela1[[#This Row],[Testowany przychód]]-Tabela1[[#This Row],[Koszt Serwisu]]</f>
        <v>330</v>
      </c>
      <c r="O528" s="4">
        <f>IF(P527 &lt;&gt; 0, O527 + 3, O527)</f>
        <v>46</v>
      </c>
      <c r="P528" s="4">
        <f>IF(AND(C528 &lt;&gt; C529,L527&gt;=2400),2400,0)</f>
        <v>0</v>
      </c>
      <c r="Q528" s="7">
        <f>IF(AND(WEEKDAY(Tabela1[[#This Row],[Dzień]])&lt;=6,WEEKDAY(Tabela1[[#This Row],[Dzień]])&gt;=2),ROUNDDOWN(Tabela1[[#This Row],[Popyt]]*Tabela1[[#This Row],[Nowa liczba rowerów]],0)*30,0)</f>
        <v>690</v>
      </c>
      <c r="R528" s="7">
        <f>IF(WEEKDAY(Tabela1[[#This Row],[Dzień]])=1,Tabela1[[#This Row],[Nowa liczba rowerów]]*15,0) + Tabela1[[#This Row],[Koszt kupionych rowerów]]</f>
        <v>0</v>
      </c>
      <c r="S528"/>
    </row>
    <row r="529" spans="1:19" x14ac:dyDescent="0.25">
      <c r="A529" s="1">
        <v>45454</v>
      </c>
      <c r="B529" s="1" t="s">
        <v>3</v>
      </c>
      <c r="C529" s="4" t="str">
        <f>VLOOKUP(MONTH(Tabela1[[#This Row],[Dzień]]),Tabela3[],2,TRUE)</f>
        <v>Czerwiec</v>
      </c>
      <c r="D529" s="4">
        <f>YEAR(Tabela1[[#This Row],[Dzień]])</f>
        <v>2024</v>
      </c>
      <c r="E529" s="2">
        <f>VLOOKUP(Tabela1[[#This Row],[Pora roku]],TabelaPopyt[],2,FALSE)</f>
        <v>0.5</v>
      </c>
      <c r="F529" s="3">
        <v>10</v>
      </c>
      <c r="G529" s="7">
        <f>IF(AND(WEEKDAY(Tabela1[[#This Row],[Dzień]])&lt;=6,WEEKDAY(Tabela1[[#This Row],[Dzień]])&gt;=2),ROUNDDOWN(Tabela1[[#This Row],[Popyt]]*Tabela1[[#This Row],[Liczba Rowerów]],0)*30,0)</f>
        <v>150</v>
      </c>
      <c r="H529" s="7">
        <f>IF(WEEKDAY(Tabela1[[#This Row],[Dzień]])=1,Tabela1[[#This Row],[Liczba Rowerów]]*15,0)</f>
        <v>0</v>
      </c>
      <c r="I529" s="7">
        <f>Tabela1[[#This Row],[Przychód]]-Tabela1[[#This Row],[Koszt Serwisu]]</f>
        <v>150</v>
      </c>
      <c r="J529" s="7">
        <f>J528+Tabela1[[#This Row],[Przychód]]</f>
        <v>51930</v>
      </c>
      <c r="K529" s="7">
        <f>K528+Tabela1[[#This Row],[Koszt Serwisu]]</f>
        <v>19400</v>
      </c>
      <c r="L529" s="7">
        <f>Tabela1[[#This Row],[Łączny przychód]]-Tabela1[[#This Row],[Łączny Koszt]]</f>
        <v>32530</v>
      </c>
      <c r="M529" s="7">
        <f>IF(AND(WEEKDAY(Tabela1[[#This Row],[Dzień]])&lt;=6,WEEKDAY(Tabela1[[#This Row],[Dzień]])&gt;=2),ROUNDDOWN(Tabela1[[#This Row],[Popyt]]*Tabela1[[#This Row],[Liczba Rowerów]],0)*E$734,0)</f>
        <v>330</v>
      </c>
      <c r="N529" s="7">
        <f>Tabela1[[#This Row],[Testowany przychód]]-Tabela1[[#This Row],[Koszt Serwisu]]</f>
        <v>330</v>
      </c>
      <c r="O529" s="4">
        <f>IF(P528 &lt;&gt; 0, O528 + 3, O528)</f>
        <v>46</v>
      </c>
      <c r="P529" s="4">
        <f>IF(AND(C529 &lt;&gt; C530,L528&gt;=2400),2400,0)</f>
        <v>0</v>
      </c>
      <c r="Q529" s="7">
        <f>IF(AND(WEEKDAY(Tabela1[[#This Row],[Dzień]])&lt;=6,WEEKDAY(Tabela1[[#This Row],[Dzień]])&gt;=2),ROUNDDOWN(Tabela1[[#This Row],[Popyt]]*Tabela1[[#This Row],[Nowa liczba rowerów]],0)*30,0)</f>
        <v>690</v>
      </c>
      <c r="R529" s="7">
        <f>IF(WEEKDAY(Tabela1[[#This Row],[Dzień]])=1,Tabela1[[#This Row],[Nowa liczba rowerów]]*15,0) + Tabela1[[#This Row],[Koszt kupionych rowerów]]</f>
        <v>0</v>
      </c>
      <c r="S529"/>
    </row>
    <row r="530" spans="1:19" x14ac:dyDescent="0.25">
      <c r="A530" s="1">
        <v>45455</v>
      </c>
      <c r="B530" s="1" t="s">
        <v>3</v>
      </c>
      <c r="C530" s="4" t="str">
        <f>VLOOKUP(MONTH(Tabela1[[#This Row],[Dzień]]),Tabela3[],2,TRUE)</f>
        <v>Czerwiec</v>
      </c>
      <c r="D530" s="4">
        <f>YEAR(Tabela1[[#This Row],[Dzień]])</f>
        <v>2024</v>
      </c>
      <c r="E530" s="2">
        <f>VLOOKUP(Tabela1[[#This Row],[Pora roku]],TabelaPopyt[],2,FALSE)</f>
        <v>0.5</v>
      </c>
      <c r="F530" s="3">
        <v>10</v>
      </c>
      <c r="G530" s="7">
        <f>IF(AND(WEEKDAY(Tabela1[[#This Row],[Dzień]])&lt;=6,WEEKDAY(Tabela1[[#This Row],[Dzień]])&gt;=2),ROUNDDOWN(Tabela1[[#This Row],[Popyt]]*Tabela1[[#This Row],[Liczba Rowerów]],0)*30,0)</f>
        <v>150</v>
      </c>
      <c r="H530" s="7">
        <f>IF(WEEKDAY(Tabela1[[#This Row],[Dzień]])=1,Tabela1[[#This Row],[Liczba Rowerów]]*15,0)</f>
        <v>0</v>
      </c>
      <c r="I530" s="7">
        <f>Tabela1[[#This Row],[Przychód]]-Tabela1[[#This Row],[Koszt Serwisu]]</f>
        <v>150</v>
      </c>
      <c r="J530" s="7">
        <f>J529+Tabela1[[#This Row],[Przychód]]</f>
        <v>52080</v>
      </c>
      <c r="K530" s="7">
        <f>K529+Tabela1[[#This Row],[Koszt Serwisu]]</f>
        <v>19400</v>
      </c>
      <c r="L530" s="7">
        <f>Tabela1[[#This Row],[Łączny przychód]]-Tabela1[[#This Row],[Łączny Koszt]]</f>
        <v>32680</v>
      </c>
      <c r="M530" s="7">
        <f>IF(AND(WEEKDAY(Tabela1[[#This Row],[Dzień]])&lt;=6,WEEKDAY(Tabela1[[#This Row],[Dzień]])&gt;=2),ROUNDDOWN(Tabela1[[#This Row],[Popyt]]*Tabela1[[#This Row],[Liczba Rowerów]],0)*E$734,0)</f>
        <v>330</v>
      </c>
      <c r="N530" s="7">
        <f>Tabela1[[#This Row],[Testowany przychód]]-Tabela1[[#This Row],[Koszt Serwisu]]</f>
        <v>330</v>
      </c>
      <c r="O530" s="4">
        <f>IF(P529 &lt;&gt; 0, O529 + 3, O529)</f>
        <v>46</v>
      </c>
      <c r="P530" s="4">
        <f>IF(AND(C530 &lt;&gt; C531,L529&gt;=2400),2400,0)</f>
        <v>0</v>
      </c>
      <c r="Q530" s="7">
        <f>IF(AND(WEEKDAY(Tabela1[[#This Row],[Dzień]])&lt;=6,WEEKDAY(Tabela1[[#This Row],[Dzień]])&gt;=2),ROUNDDOWN(Tabela1[[#This Row],[Popyt]]*Tabela1[[#This Row],[Nowa liczba rowerów]],0)*30,0)</f>
        <v>690</v>
      </c>
      <c r="R530" s="7">
        <f>IF(WEEKDAY(Tabela1[[#This Row],[Dzień]])=1,Tabela1[[#This Row],[Nowa liczba rowerów]]*15,0) + Tabela1[[#This Row],[Koszt kupionych rowerów]]</f>
        <v>0</v>
      </c>
      <c r="S530"/>
    </row>
    <row r="531" spans="1:19" x14ac:dyDescent="0.25">
      <c r="A531" s="1">
        <v>45456</v>
      </c>
      <c r="B531" s="1" t="s">
        <v>3</v>
      </c>
      <c r="C531" s="4" t="str">
        <f>VLOOKUP(MONTH(Tabela1[[#This Row],[Dzień]]),Tabela3[],2,TRUE)</f>
        <v>Czerwiec</v>
      </c>
      <c r="D531" s="4">
        <f>YEAR(Tabela1[[#This Row],[Dzień]])</f>
        <v>2024</v>
      </c>
      <c r="E531" s="2">
        <f>VLOOKUP(Tabela1[[#This Row],[Pora roku]],TabelaPopyt[],2,FALSE)</f>
        <v>0.5</v>
      </c>
      <c r="F531" s="3">
        <v>10</v>
      </c>
      <c r="G531" s="7">
        <f>IF(AND(WEEKDAY(Tabela1[[#This Row],[Dzień]])&lt;=6,WEEKDAY(Tabela1[[#This Row],[Dzień]])&gt;=2),ROUNDDOWN(Tabela1[[#This Row],[Popyt]]*Tabela1[[#This Row],[Liczba Rowerów]],0)*30,0)</f>
        <v>150</v>
      </c>
      <c r="H531" s="7">
        <f>IF(WEEKDAY(Tabela1[[#This Row],[Dzień]])=1,Tabela1[[#This Row],[Liczba Rowerów]]*15,0)</f>
        <v>0</v>
      </c>
      <c r="I531" s="7">
        <f>Tabela1[[#This Row],[Przychód]]-Tabela1[[#This Row],[Koszt Serwisu]]</f>
        <v>150</v>
      </c>
      <c r="J531" s="7">
        <f>J530+Tabela1[[#This Row],[Przychód]]</f>
        <v>52230</v>
      </c>
      <c r="K531" s="7">
        <f>K530+Tabela1[[#This Row],[Koszt Serwisu]]</f>
        <v>19400</v>
      </c>
      <c r="L531" s="7">
        <f>Tabela1[[#This Row],[Łączny przychód]]-Tabela1[[#This Row],[Łączny Koszt]]</f>
        <v>32830</v>
      </c>
      <c r="M531" s="7">
        <f>IF(AND(WEEKDAY(Tabela1[[#This Row],[Dzień]])&lt;=6,WEEKDAY(Tabela1[[#This Row],[Dzień]])&gt;=2),ROUNDDOWN(Tabela1[[#This Row],[Popyt]]*Tabela1[[#This Row],[Liczba Rowerów]],0)*E$734,0)</f>
        <v>330</v>
      </c>
      <c r="N531" s="7">
        <f>Tabela1[[#This Row],[Testowany przychód]]-Tabela1[[#This Row],[Koszt Serwisu]]</f>
        <v>330</v>
      </c>
      <c r="O531" s="4">
        <f>IF(P530 &lt;&gt; 0, O530 + 3, O530)</f>
        <v>46</v>
      </c>
      <c r="P531" s="4">
        <f>IF(AND(C531 &lt;&gt; C532,L530&gt;=2400),2400,0)</f>
        <v>0</v>
      </c>
      <c r="Q531" s="7">
        <f>IF(AND(WEEKDAY(Tabela1[[#This Row],[Dzień]])&lt;=6,WEEKDAY(Tabela1[[#This Row],[Dzień]])&gt;=2),ROUNDDOWN(Tabela1[[#This Row],[Popyt]]*Tabela1[[#This Row],[Nowa liczba rowerów]],0)*30,0)</f>
        <v>690</v>
      </c>
      <c r="R531" s="7">
        <f>IF(WEEKDAY(Tabela1[[#This Row],[Dzień]])=1,Tabela1[[#This Row],[Nowa liczba rowerów]]*15,0) + Tabela1[[#This Row],[Koszt kupionych rowerów]]</f>
        <v>0</v>
      </c>
      <c r="S531"/>
    </row>
    <row r="532" spans="1:19" x14ac:dyDescent="0.25">
      <c r="A532" s="1">
        <v>45457</v>
      </c>
      <c r="B532" s="1" t="s">
        <v>3</v>
      </c>
      <c r="C532" s="4" t="str">
        <f>VLOOKUP(MONTH(Tabela1[[#This Row],[Dzień]]),Tabela3[],2,TRUE)</f>
        <v>Czerwiec</v>
      </c>
      <c r="D532" s="4">
        <f>YEAR(Tabela1[[#This Row],[Dzień]])</f>
        <v>2024</v>
      </c>
      <c r="E532" s="2">
        <f>VLOOKUP(Tabela1[[#This Row],[Pora roku]],TabelaPopyt[],2,FALSE)</f>
        <v>0.5</v>
      </c>
      <c r="F532" s="3">
        <v>10</v>
      </c>
      <c r="G532" s="7">
        <f>IF(AND(WEEKDAY(Tabela1[[#This Row],[Dzień]])&lt;=6,WEEKDAY(Tabela1[[#This Row],[Dzień]])&gt;=2),ROUNDDOWN(Tabela1[[#This Row],[Popyt]]*Tabela1[[#This Row],[Liczba Rowerów]],0)*30,0)</f>
        <v>150</v>
      </c>
      <c r="H532" s="7">
        <f>IF(WEEKDAY(Tabela1[[#This Row],[Dzień]])=1,Tabela1[[#This Row],[Liczba Rowerów]]*15,0)</f>
        <v>0</v>
      </c>
      <c r="I532" s="7">
        <f>Tabela1[[#This Row],[Przychód]]-Tabela1[[#This Row],[Koszt Serwisu]]</f>
        <v>150</v>
      </c>
      <c r="J532" s="7">
        <f>J531+Tabela1[[#This Row],[Przychód]]</f>
        <v>52380</v>
      </c>
      <c r="K532" s="7">
        <f>K531+Tabela1[[#This Row],[Koszt Serwisu]]</f>
        <v>19400</v>
      </c>
      <c r="L532" s="7">
        <f>Tabela1[[#This Row],[Łączny przychód]]-Tabela1[[#This Row],[Łączny Koszt]]</f>
        <v>32980</v>
      </c>
      <c r="M532" s="7">
        <f>IF(AND(WEEKDAY(Tabela1[[#This Row],[Dzień]])&lt;=6,WEEKDAY(Tabela1[[#This Row],[Dzień]])&gt;=2),ROUNDDOWN(Tabela1[[#This Row],[Popyt]]*Tabela1[[#This Row],[Liczba Rowerów]],0)*E$734,0)</f>
        <v>330</v>
      </c>
      <c r="N532" s="7">
        <f>Tabela1[[#This Row],[Testowany przychód]]-Tabela1[[#This Row],[Koszt Serwisu]]</f>
        <v>330</v>
      </c>
      <c r="O532" s="4">
        <f>IF(P531 &lt;&gt; 0, O531 + 3, O531)</f>
        <v>46</v>
      </c>
      <c r="P532" s="4">
        <f>IF(AND(C532 &lt;&gt; C533,L531&gt;=2400),2400,0)</f>
        <v>0</v>
      </c>
      <c r="Q532" s="7">
        <f>IF(AND(WEEKDAY(Tabela1[[#This Row],[Dzień]])&lt;=6,WEEKDAY(Tabela1[[#This Row],[Dzień]])&gt;=2),ROUNDDOWN(Tabela1[[#This Row],[Popyt]]*Tabela1[[#This Row],[Nowa liczba rowerów]],0)*30,0)</f>
        <v>690</v>
      </c>
      <c r="R532" s="7">
        <f>IF(WEEKDAY(Tabela1[[#This Row],[Dzień]])=1,Tabela1[[#This Row],[Nowa liczba rowerów]]*15,0) + Tabela1[[#This Row],[Koszt kupionych rowerów]]</f>
        <v>0</v>
      </c>
      <c r="S532"/>
    </row>
    <row r="533" spans="1:19" x14ac:dyDescent="0.25">
      <c r="A533" s="1">
        <v>45458</v>
      </c>
      <c r="B533" s="1" t="s">
        <v>3</v>
      </c>
      <c r="C533" s="4" t="str">
        <f>VLOOKUP(MONTH(Tabela1[[#This Row],[Dzień]]),Tabela3[],2,TRUE)</f>
        <v>Czerwiec</v>
      </c>
      <c r="D533" s="4">
        <f>YEAR(Tabela1[[#This Row],[Dzień]])</f>
        <v>2024</v>
      </c>
      <c r="E533" s="2">
        <f>VLOOKUP(Tabela1[[#This Row],[Pora roku]],TabelaPopyt[],2,FALSE)</f>
        <v>0.5</v>
      </c>
      <c r="F533" s="3">
        <v>10</v>
      </c>
      <c r="G533" s="7">
        <f>IF(AND(WEEKDAY(Tabela1[[#This Row],[Dzień]])&lt;=6,WEEKDAY(Tabela1[[#This Row],[Dzień]])&gt;=2),ROUNDDOWN(Tabela1[[#This Row],[Popyt]]*Tabela1[[#This Row],[Liczba Rowerów]],0)*30,0)</f>
        <v>0</v>
      </c>
      <c r="H533" s="7">
        <f>IF(WEEKDAY(Tabela1[[#This Row],[Dzień]])=1,Tabela1[[#This Row],[Liczba Rowerów]]*15,0)</f>
        <v>0</v>
      </c>
      <c r="I533" s="7">
        <f>Tabela1[[#This Row],[Przychód]]-Tabela1[[#This Row],[Koszt Serwisu]]</f>
        <v>0</v>
      </c>
      <c r="J533" s="7">
        <f>J532+Tabela1[[#This Row],[Przychód]]</f>
        <v>52380</v>
      </c>
      <c r="K533" s="7">
        <f>K532+Tabela1[[#This Row],[Koszt Serwisu]]</f>
        <v>19400</v>
      </c>
      <c r="L533" s="7">
        <f>Tabela1[[#This Row],[Łączny przychód]]-Tabela1[[#This Row],[Łączny Koszt]]</f>
        <v>32980</v>
      </c>
      <c r="M533" s="7">
        <f>IF(AND(WEEKDAY(Tabela1[[#This Row],[Dzień]])&lt;=6,WEEKDAY(Tabela1[[#This Row],[Dzień]])&gt;=2),ROUNDDOWN(Tabela1[[#This Row],[Popyt]]*Tabela1[[#This Row],[Liczba Rowerów]],0)*E$734,0)</f>
        <v>0</v>
      </c>
      <c r="N533" s="7">
        <f>Tabela1[[#This Row],[Testowany przychód]]-Tabela1[[#This Row],[Koszt Serwisu]]</f>
        <v>0</v>
      </c>
      <c r="O533" s="4">
        <f>IF(P532 &lt;&gt; 0, O532 + 3, O532)</f>
        <v>46</v>
      </c>
      <c r="P533" s="4">
        <f>IF(AND(C533 &lt;&gt; C534,L532&gt;=2400),2400,0)</f>
        <v>0</v>
      </c>
      <c r="Q533" s="7">
        <f>IF(AND(WEEKDAY(Tabela1[[#This Row],[Dzień]])&lt;=6,WEEKDAY(Tabela1[[#This Row],[Dzień]])&gt;=2),ROUNDDOWN(Tabela1[[#This Row],[Popyt]]*Tabela1[[#This Row],[Nowa liczba rowerów]],0)*30,0)</f>
        <v>0</v>
      </c>
      <c r="R533" s="7">
        <f>IF(WEEKDAY(Tabela1[[#This Row],[Dzień]])=1,Tabela1[[#This Row],[Nowa liczba rowerów]]*15,0) + Tabela1[[#This Row],[Koszt kupionych rowerów]]</f>
        <v>0</v>
      </c>
      <c r="S533"/>
    </row>
    <row r="534" spans="1:19" x14ac:dyDescent="0.25">
      <c r="A534" s="1">
        <v>45459</v>
      </c>
      <c r="B534" s="1" t="s">
        <v>3</v>
      </c>
      <c r="C534" s="4" t="str">
        <f>VLOOKUP(MONTH(Tabela1[[#This Row],[Dzień]]),Tabela3[],2,TRUE)</f>
        <v>Czerwiec</v>
      </c>
      <c r="D534" s="4">
        <f>YEAR(Tabela1[[#This Row],[Dzień]])</f>
        <v>2024</v>
      </c>
      <c r="E534" s="2">
        <f>VLOOKUP(Tabela1[[#This Row],[Pora roku]],TabelaPopyt[],2,FALSE)</f>
        <v>0.5</v>
      </c>
      <c r="F534" s="3">
        <v>10</v>
      </c>
      <c r="G534" s="7">
        <f>IF(AND(WEEKDAY(Tabela1[[#This Row],[Dzień]])&lt;=6,WEEKDAY(Tabela1[[#This Row],[Dzień]])&gt;=2),ROUNDDOWN(Tabela1[[#This Row],[Popyt]]*Tabela1[[#This Row],[Liczba Rowerów]],0)*30,0)</f>
        <v>0</v>
      </c>
      <c r="H534" s="7">
        <f>IF(WEEKDAY(Tabela1[[#This Row],[Dzień]])=1,Tabela1[[#This Row],[Liczba Rowerów]]*15,0)</f>
        <v>150</v>
      </c>
      <c r="I534" s="7">
        <f>Tabela1[[#This Row],[Przychód]]-Tabela1[[#This Row],[Koszt Serwisu]]</f>
        <v>-150</v>
      </c>
      <c r="J534" s="7">
        <f>J533+Tabela1[[#This Row],[Przychód]]</f>
        <v>52380</v>
      </c>
      <c r="K534" s="7">
        <f>K533+Tabela1[[#This Row],[Koszt Serwisu]]</f>
        <v>19550</v>
      </c>
      <c r="L534" s="7">
        <f>Tabela1[[#This Row],[Łączny przychód]]-Tabela1[[#This Row],[Łączny Koszt]]</f>
        <v>32830</v>
      </c>
      <c r="M534" s="7">
        <f>IF(AND(WEEKDAY(Tabela1[[#This Row],[Dzień]])&lt;=6,WEEKDAY(Tabela1[[#This Row],[Dzień]])&gt;=2),ROUNDDOWN(Tabela1[[#This Row],[Popyt]]*Tabela1[[#This Row],[Liczba Rowerów]],0)*E$734,0)</f>
        <v>0</v>
      </c>
      <c r="N534" s="7">
        <f>Tabela1[[#This Row],[Testowany przychód]]-Tabela1[[#This Row],[Koszt Serwisu]]</f>
        <v>-150</v>
      </c>
      <c r="O534" s="4">
        <f>IF(P533 &lt;&gt; 0, O533 + 3, O533)</f>
        <v>46</v>
      </c>
      <c r="P534" s="4">
        <f>IF(AND(C534 &lt;&gt; C535,L533&gt;=2400),2400,0)</f>
        <v>0</v>
      </c>
      <c r="Q534" s="7">
        <f>IF(AND(WEEKDAY(Tabela1[[#This Row],[Dzień]])&lt;=6,WEEKDAY(Tabela1[[#This Row],[Dzień]])&gt;=2),ROUNDDOWN(Tabela1[[#This Row],[Popyt]]*Tabela1[[#This Row],[Nowa liczba rowerów]],0)*30,0)</f>
        <v>0</v>
      </c>
      <c r="R534" s="7">
        <f>IF(WEEKDAY(Tabela1[[#This Row],[Dzień]])=1,Tabela1[[#This Row],[Nowa liczba rowerów]]*15,0) + Tabela1[[#This Row],[Koszt kupionych rowerów]]</f>
        <v>690</v>
      </c>
      <c r="S534"/>
    </row>
    <row r="535" spans="1:19" x14ac:dyDescent="0.25">
      <c r="A535" s="1">
        <v>45460</v>
      </c>
      <c r="B535" s="1" t="s">
        <v>3</v>
      </c>
      <c r="C535" s="4" t="str">
        <f>VLOOKUP(MONTH(Tabela1[[#This Row],[Dzień]]),Tabela3[],2,TRUE)</f>
        <v>Czerwiec</v>
      </c>
      <c r="D535" s="4">
        <f>YEAR(Tabela1[[#This Row],[Dzień]])</f>
        <v>2024</v>
      </c>
      <c r="E535" s="2">
        <f>VLOOKUP(Tabela1[[#This Row],[Pora roku]],TabelaPopyt[],2,FALSE)</f>
        <v>0.5</v>
      </c>
      <c r="F535" s="3">
        <v>10</v>
      </c>
      <c r="G535" s="7">
        <f>IF(AND(WEEKDAY(Tabela1[[#This Row],[Dzień]])&lt;=6,WEEKDAY(Tabela1[[#This Row],[Dzień]])&gt;=2),ROUNDDOWN(Tabela1[[#This Row],[Popyt]]*Tabela1[[#This Row],[Liczba Rowerów]],0)*30,0)</f>
        <v>150</v>
      </c>
      <c r="H535" s="7">
        <f>IF(WEEKDAY(Tabela1[[#This Row],[Dzień]])=1,Tabela1[[#This Row],[Liczba Rowerów]]*15,0)</f>
        <v>0</v>
      </c>
      <c r="I535" s="7">
        <f>Tabela1[[#This Row],[Przychód]]-Tabela1[[#This Row],[Koszt Serwisu]]</f>
        <v>150</v>
      </c>
      <c r="J535" s="7">
        <f>J534+Tabela1[[#This Row],[Przychód]]</f>
        <v>52530</v>
      </c>
      <c r="K535" s="7">
        <f>K534+Tabela1[[#This Row],[Koszt Serwisu]]</f>
        <v>19550</v>
      </c>
      <c r="L535" s="7">
        <f>Tabela1[[#This Row],[Łączny przychód]]-Tabela1[[#This Row],[Łączny Koszt]]</f>
        <v>32980</v>
      </c>
      <c r="M535" s="7">
        <f>IF(AND(WEEKDAY(Tabela1[[#This Row],[Dzień]])&lt;=6,WEEKDAY(Tabela1[[#This Row],[Dzień]])&gt;=2),ROUNDDOWN(Tabela1[[#This Row],[Popyt]]*Tabela1[[#This Row],[Liczba Rowerów]],0)*E$734,0)</f>
        <v>330</v>
      </c>
      <c r="N535" s="7">
        <f>Tabela1[[#This Row],[Testowany przychód]]-Tabela1[[#This Row],[Koszt Serwisu]]</f>
        <v>330</v>
      </c>
      <c r="O535" s="4">
        <f>IF(P534 &lt;&gt; 0, O534 + 3, O534)</f>
        <v>46</v>
      </c>
      <c r="P535" s="4">
        <f>IF(AND(C535 &lt;&gt; C536,L534&gt;=2400),2400,0)</f>
        <v>0</v>
      </c>
      <c r="Q535" s="7">
        <f>IF(AND(WEEKDAY(Tabela1[[#This Row],[Dzień]])&lt;=6,WEEKDAY(Tabela1[[#This Row],[Dzień]])&gt;=2),ROUNDDOWN(Tabela1[[#This Row],[Popyt]]*Tabela1[[#This Row],[Nowa liczba rowerów]],0)*30,0)</f>
        <v>690</v>
      </c>
      <c r="R535" s="7">
        <f>IF(WEEKDAY(Tabela1[[#This Row],[Dzień]])=1,Tabela1[[#This Row],[Nowa liczba rowerów]]*15,0) + Tabela1[[#This Row],[Koszt kupionych rowerów]]</f>
        <v>0</v>
      </c>
      <c r="S535"/>
    </row>
    <row r="536" spans="1:19" x14ac:dyDescent="0.25">
      <c r="A536" s="1">
        <v>45461</v>
      </c>
      <c r="B536" s="1" t="s">
        <v>3</v>
      </c>
      <c r="C536" s="4" t="str">
        <f>VLOOKUP(MONTH(Tabela1[[#This Row],[Dzień]]),Tabela3[],2,TRUE)</f>
        <v>Czerwiec</v>
      </c>
      <c r="D536" s="4">
        <f>YEAR(Tabela1[[#This Row],[Dzień]])</f>
        <v>2024</v>
      </c>
      <c r="E536" s="2">
        <f>VLOOKUP(Tabela1[[#This Row],[Pora roku]],TabelaPopyt[],2,FALSE)</f>
        <v>0.5</v>
      </c>
      <c r="F536" s="3">
        <v>10</v>
      </c>
      <c r="G536" s="7">
        <f>IF(AND(WEEKDAY(Tabela1[[#This Row],[Dzień]])&lt;=6,WEEKDAY(Tabela1[[#This Row],[Dzień]])&gt;=2),ROUNDDOWN(Tabela1[[#This Row],[Popyt]]*Tabela1[[#This Row],[Liczba Rowerów]],0)*30,0)</f>
        <v>150</v>
      </c>
      <c r="H536" s="7">
        <f>IF(WEEKDAY(Tabela1[[#This Row],[Dzień]])=1,Tabela1[[#This Row],[Liczba Rowerów]]*15,0)</f>
        <v>0</v>
      </c>
      <c r="I536" s="7">
        <f>Tabela1[[#This Row],[Przychód]]-Tabela1[[#This Row],[Koszt Serwisu]]</f>
        <v>150</v>
      </c>
      <c r="J536" s="7">
        <f>J535+Tabela1[[#This Row],[Przychód]]</f>
        <v>52680</v>
      </c>
      <c r="K536" s="7">
        <f>K535+Tabela1[[#This Row],[Koszt Serwisu]]</f>
        <v>19550</v>
      </c>
      <c r="L536" s="7">
        <f>Tabela1[[#This Row],[Łączny przychód]]-Tabela1[[#This Row],[Łączny Koszt]]</f>
        <v>33130</v>
      </c>
      <c r="M536" s="7">
        <f>IF(AND(WEEKDAY(Tabela1[[#This Row],[Dzień]])&lt;=6,WEEKDAY(Tabela1[[#This Row],[Dzień]])&gt;=2),ROUNDDOWN(Tabela1[[#This Row],[Popyt]]*Tabela1[[#This Row],[Liczba Rowerów]],0)*E$734,0)</f>
        <v>330</v>
      </c>
      <c r="N536" s="7">
        <f>Tabela1[[#This Row],[Testowany przychód]]-Tabela1[[#This Row],[Koszt Serwisu]]</f>
        <v>330</v>
      </c>
      <c r="O536" s="4">
        <f>IF(P535 &lt;&gt; 0, O535 + 3, O535)</f>
        <v>46</v>
      </c>
      <c r="P536" s="4">
        <f>IF(AND(C536 &lt;&gt; C537,L535&gt;=2400),2400,0)</f>
        <v>0</v>
      </c>
      <c r="Q536" s="7">
        <f>IF(AND(WEEKDAY(Tabela1[[#This Row],[Dzień]])&lt;=6,WEEKDAY(Tabela1[[#This Row],[Dzień]])&gt;=2),ROUNDDOWN(Tabela1[[#This Row],[Popyt]]*Tabela1[[#This Row],[Nowa liczba rowerów]],0)*30,0)</f>
        <v>690</v>
      </c>
      <c r="R536" s="7">
        <f>IF(WEEKDAY(Tabela1[[#This Row],[Dzień]])=1,Tabela1[[#This Row],[Nowa liczba rowerów]]*15,0) + Tabela1[[#This Row],[Koszt kupionych rowerów]]</f>
        <v>0</v>
      </c>
      <c r="S536"/>
    </row>
    <row r="537" spans="1:19" x14ac:dyDescent="0.25">
      <c r="A537" s="1">
        <v>45462</v>
      </c>
      <c r="B537" s="1" t="s">
        <v>3</v>
      </c>
      <c r="C537" s="4" t="str">
        <f>VLOOKUP(MONTH(Tabela1[[#This Row],[Dzień]]),Tabela3[],2,TRUE)</f>
        <v>Czerwiec</v>
      </c>
      <c r="D537" s="4">
        <f>YEAR(Tabela1[[#This Row],[Dzień]])</f>
        <v>2024</v>
      </c>
      <c r="E537" s="2">
        <f>VLOOKUP(Tabela1[[#This Row],[Pora roku]],TabelaPopyt[],2,FALSE)</f>
        <v>0.5</v>
      </c>
      <c r="F537" s="3">
        <v>10</v>
      </c>
      <c r="G537" s="7">
        <f>IF(AND(WEEKDAY(Tabela1[[#This Row],[Dzień]])&lt;=6,WEEKDAY(Tabela1[[#This Row],[Dzień]])&gt;=2),ROUNDDOWN(Tabela1[[#This Row],[Popyt]]*Tabela1[[#This Row],[Liczba Rowerów]],0)*30,0)</f>
        <v>150</v>
      </c>
      <c r="H537" s="7">
        <f>IF(WEEKDAY(Tabela1[[#This Row],[Dzień]])=1,Tabela1[[#This Row],[Liczba Rowerów]]*15,0)</f>
        <v>0</v>
      </c>
      <c r="I537" s="7">
        <f>Tabela1[[#This Row],[Przychód]]-Tabela1[[#This Row],[Koszt Serwisu]]</f>
        <v>150</v>
      </c>
      <c r="J537" s="7">
        <f>J536+Tabela1[[#This Row],[Przychód]]</f>
        <v>52830</v>
      </c>
      <c r="K537" s="7">
        <f>K536+Tabela1[[#This Row],[Koszt Serwisu]]</f>
        <v>19550</v>
      </c>
      <c r="L537" s="7">
        <f>Tabela1[[#This Row],[Łączny przychód]]-Tabela1[[#This Row],[Łączny Koszt]]</f>
        <v>33280</v>
      </c>
      <c r="M537" s="7">
        <f>IF(AND(WEEKDAY(Tabela1[[#This Row],[Dzień]])&lt;=6,WEEKDAY(Tabela1[[#This Row],[Dzień]])&gt;=2),ROUNDDOWN(Tabela1[[#This Row],[Popyt]]*Tabela1[[#This Row],[Liczba Rowerów]],0)*E$734,0)</f>
        <v>330</v>
      </c>
      <c r="N537" s="7">
        <f>Tabela1[[#This Row],[Testowany przychód]]-Tabela1[[#This Row],[Koszt Serwisu]]</f>
        <v>330</v>
      </c>
      <c r="O537" s="4">
        <f>IF(P536 &lt;&gt; 0, O536 + 3, O536)</f>
        <v>46</v>
      </c>
      <c r="P537" s="4">
        <f>IF(AND(C537 &lt;&gt; C538,L536&gt;=2400),2400,0)</f>
        <v>0</v>
      </c>
      <c r="Q537" s="7">
        <f>IF(AND(WEEKDAY(Tabela1[[#This Row],[Dzień]])&lt;=6,WEEKDAY(Tabela1[[#This Row],[Dzień]])&gt;=2),ROUNDDOWN(Tabela1[[#This Row],[Popyt]]*Tabela1[[#This Row],[Nowa liczba rowerów]],0)*30,0)</f>
        <v>690</v>
      </c>
      <c r="R537" s="7">
        <f>IF(WEEKDAY(Tabela1[[#This Row],[Dzień]])=1,Tabela1[[#This Row],[Nowa liczba rowerów]]*15,0) + Tabela1[[#This Row],[Koszt kupionych rowerów]]</f>
        <v>0</v>
      </c>
      <c r="S537"/>
    </row>
    <row r="538" spans="1:19" x14ac:dyDescent="0.25">
      <c r="A538" s="1">
        <v>45463</v>
      </c>
      <c r="B538" s="1" t="s">
        <v>3</v>
      </c>
      <c r="C538" s="4" t="str">
        <f>VLOOKUP(MONTH(Tabela1[[#This Row],[Dzień]]),Tabela3[],2,TRUE)</f>
        <v>Czerwiec</v>
      </c>
      <c r="D538" s="4">
        <f>YEAR(Tabela1[[#This Row],[Dzień]])</f>
        <v>2024</v>
      </c>
      <c r="E538" s="2">
        <f>VLOOKUP(Tabela1[[#This Row],[Pora roku]],TabelaPopyt[],2,FALSE)</f>
        <v>0.5</v>
      </c>
      <c r="F538" s="3">
        <v>10</v>
      </c>
      <c r="G538" s="7">
        <f>IF(AND(WEEKDAY(Tabela1[[#This Row],[Dzień]])&lt;=6,WEEKDAY(Tabela1[[#This Row],[Dzień]])&gt;=2),ROUNDDOWN(Tabela1[[#This Row],[Popyt]]*Tabela1[[#This Row],[Liczba Rowerów]],0)*30,0)</f>
        <v>150</v>
      </c>
      <c r="H538" s="7">
        <f>IF(WEEKDAY(Tabela1[[#This Row],[Dzień]])=1,Tabela1[[#This Row],[Liczba Rowerów]]*15,0)</f>
        <v>0</v>
      </c>
      <c r="I538" s="7">
        <f>Tabela1[[#This Row],[Przychód]]-Tabela1[[#This Row],[Koszt Serwisu]]</f>
        <v>150</v>
      </c>
      <c r="J538" s="7">
        <f>J537+Tabela1[[#This Row],[Przychód]]</f>
        <v>52980</v>
      </c>
      <c r="K538" s="7">
        <f>K537+Tabela1[[#This Row],[Koszt Serwisu]]</f>
        <v>19550</v>
      </c>
      <c r="L538" s="7">
        <f>Tabela1[[#This Row],[Łączny przychód]]-Tabela1[[#This Row],[Łączny Koszt]]</f>
        <v>33430</v>
      </c>
      <c r="M538" s="7">
        <f>IF(AND(WEEKDAY(Tabela1[[#This Row],[Dzień]])&lt;=6,WEEKDAY(Tabela1[[#This Row],[Dzień]])&gt;=2),ROUNDDOWN(Tabela1[[#This Row],[Popyt]]*Tabela1[[#This Row],[Liczba Rowerów]],0)*E$734,0)</f>
        <v>330</v>
      </c>
      <c r="N538" s="7">
        <f>Tabela1[[#This Row],[Testowany przychód]]-Tabela1[[#This Row],[Koszt Serwisu]]</f>
        <v>330</v>
      </c>
      <c r="O538" s="4">
        <f>IF(P537 &lt;&gt; 0, O537 + 3, O537)</f>
        <v>46</v>
      </c>
      <c r="P538" s="4">
        <f>IF(AND(C538 &lt;&gt; C539,L537&gt;=2400),2400,0)</f>
        <v>0</v>
      </c>
      <c r="Q538" s="7">
        <f>IF(AND(WEEKDAY(Tabela1[[#This Row],[Dzień]])&lt;=6,WEEKDAY(Tabela1[[#This Row],[Dzień]])&gt;=2),ROUNDDOWN(Tabela1[[#This Row],[Popyt]]*Tabela1[[#This Row],[Nowa liczba rowerów]],0)*30,0)</f>
        <v>690</v>
      </c>
      <c r="R538" s="7">
        <f>IF(WEEKDAY(Tabela1[[#This Row],[Dzień]])=1,Tabela1[[#This Row],[Nowa liczba rowerów]]*15,0) + Tabela1[[#This Row],[Koszt kupionych rowerów]]</f>
        <v>0</v>
      </c>
      <c r="S538"/>
    </row>
    <row r="539" spans="1:19" x14ac:dyDescent="0.25">
      <c r="A539" s="1">
        <v>45464</v>
      </c>
      <c r="B539" s="1" t="s">
        <v>4</v>
      </c>
      <c r="C539" s="4" t="str">
        <f>VLOOKUP(MONTH(Tabela1[[#This Row],[Dzień]]),Tabela3[],2,TRUE)</f>
        <v>Czerwiec</v>
      </c>
      <c r="D539" s="4">
        <f>YEAR(Tabela1[[#This Row],[Dzień]])</f>
        <v>2024</v>
      </c>
      <c r="E539" s="2">
        <f>VLOOKUP(Tabela1[[#This Row],[Pora roku]],TabelaPopyt[],2,FALSE)</f>
        <v>0.9</v>
      </c>
      <c r="F539" s="3">
        <v>10</v>
      </c>
      <c r="G539" s="7">
        <f>IF(AND(WEEKDAY(Tabela1[[#This Row],[Dzień]])&lt;=6,WEEKDAY(Tabela1[[#This Row],[Dzień]])&gt;=2),ROUNDDOWN(Tabela1[[#This Row],[Popyt]]*Tabela1[[#This Row],[Liczba Rowerów]],0)*30,0)</f>
        <v>270</v>
      </c>
      <c r="H539" s="7">
        <f>IF(WEEKDAY(Tabela1[[#This Row],[Dzień]])=1,Tabela1[[#This Row],[Liczba Rowerów]]*15,0)</f>
        <v>0</v>
      </c>
      <c r="I539" s="7">
        <f>Tabela1[[#This Row],[Przychód]]-Tabela1[[#This Row],[Koszt Serwisu]]</f>
        <v>270</v>
      </c>
      <c r="J539" s="7">
        <f>J538+Tabela1[[#This Row],[Przychód]]</f>
        <v>53250</v>
      </c>
      <c r="K539" s="7">
        <f>K538+Tabela1[[#This Row],[Koszt Serwisu]]</f>
        <v>19550</v>
      </c>
      <c r="L539" s="7">
        <f>Tabela1[[#This Row],[Łączny przychód]]-Tabela1[[#This Row],[Łączny Koszt]]</f>
        <v>33700</v>
      </c>
      <c r="M539" s="7">
        <f>IF(AND(WEEKDAY(Tabela1[[#This Row],[Dzień]])&lt;=6,WEEKDAY(Tabela1[[#This Row],[Dzień]])&gt;=2),ROUNDDOWN(Tabela1[[#This Row],[Popyt]]*Tabela1[[#This Row],[Liczba Rowerów]],0)*E$734,0)</f>
        <v>594</v>
      </c>
      <c r="N539" s="7">
        <f>Tabela1[[#This Row],[Testowany przychód]]-Tabela1[[#This Row],[Koszt Serwisu]]</f>
        <v>594</v>
      </c>
      <c r="O539" s="4">
        <f>IF(P538 &lt;&gt; 0, O538 + 3, O538)</f>
        <v>46</v>
      </c>
      <c r="P539" s="4">
        <f>IF(AND(C539 &lt;&gt; C540,L538&gt;=2400),2400,0)</f>
        <v>0</v>
      </c>
      <c r="Q539" s="7">
        <f>IF(AND(WEEKDAY(Tabela1[[#This Row],[Dzień]])&lt;=6,WEEKDAY(Tabela1[[#This Row],[Dzień]])&gt;=2),ROUNDDOWN(Tabela1[[#This Row],[Popyt]]*Tabela1[[#This Row],[Nowa liczba rowerów]],0)*30,0)</f>
        <v>1230</v>
      </c>
      <c r="R539" s="7">
        <f>IF(WEEKDAY(Tabela1[[#This Row],[Dzień]])=1,Tabela1[[#This Row],[Nowa liczba rowerów]]*15,0) + Tabela1[[#This Row],[Koszt kupionych rowerów]]</f>
        <v>0</v>
      </c>
      <c r="S539"/>
    </row>
    <row r="540" spans="1:19" x14ac:dyDescent="0.25">
      <c r="A540" s="1">
        <v>45465</v>
      </c>
      <c r="B540" s="1" t="s">
        <v>4</v>
      </c>
      <c r="C540" s="4" t="str">
        <f>VLOOKUP(MONTH(Tabela1[[#This Row],[Dzień]]),Tabela3[],2,TRUE)</f>
        <v>Czerwiec</v>
      </c>
      <c r="D540" s="4">
        <f>YEAR(Tabela1[[#This Row],[Dzień]])</f>
        <v>2024</v>
      </c>
      <c r="E540" s="2">
        <f>VLOOKUP(Tabela1[[#This Row],[Pora roku]],TabelaPopyt[],2,FALSE)</f>
        <v>0.9</v>
      </c>
      <c r="F540" s="3">
        <v>10</v>
      </c>
      <c r="G540" s="7">
        <f>IF(AND(WEEKDAY(Tabela1[[#This Row],[Dzień]])&lt;=6,WEEKDAY(Tabela1[[#This Row],[Dzień]])&gt;=2),ROUNDDOWN(Tabela1[[#This Row],[Popyt]]*Tabela1[[#This Row],[Liczba Rowerów]],0)*30,0)</f>
        <v>0</v>
      </c>
      <c r="H540" s="7">
        <f>IF(WEEKDAY(Tabela1[[#This Row],[Dzień]])=1,Tabela1[[#This Row],[Liczba Rowerów]]*15,0)</f>
        <v>0</v>
      </c>
      <c r="I540" s="7">
        <f>Tabela1[[#This Row],[Przychód]]-Tabela1[[#This Row],[Koszt Serwisu]]</f>
        <v>0</v>
      </c>
      <c r="J540" s="7">
        <f>J539+Tabela1[[#This Row],[Przychód]]</f>
        <v>53250</v>
      </c>
      <c r="K540" s="7">
        <f>K539+Tabela1[[#This Row],[Koszt Serwisu]]</f>
        <v>19550</v>
      </c>
      <c r="L540" s="7">
        <f>Tabela1[[#This Row],[Łączny przychód]]-Tabela1[[#This Row],[Łączny Koszt]]</f>
        <v>33700</v>
      </c>
      <c r="M540" s="7">
        <f>IF(AND(WEEKDAY(Tabela1[[#This Row],[Dzień]])&lt;=6,WEEKDAY(Tabela1[[#This Row],[Dzień]])&gt;=2),ROUNDDOWN(Tabela1[[#This Row],[Popyt]]*Tabela1[[#This Row],[Liczba Rowerów]],0)*E$734,0)</f>
        <v>0</v>
      </c>
      <c r="N540" s="7">
        <f>Tabela1[[#This Row],[Testowany przychód]]-Tabela1[[#This Row],[Koszt Serwisu]]</f>
        <v>0</v>
      </c>
      <c r="O540" s="4">
        <f>IF(P539 &lt;&gt; 0, O539 + 3, O539)</f>
        <v>46</v>
      </c>
      <c r="P540" s="4">
        <f>IF(AND(C540 &lt;&gt; C541,L539&gt;=2400),2400,0)</f>
        <v>0</v>
      </c>
      <c r="Q540" s="7">
        <f>IF(AND(WEEKDAY(Tabela1[[#This Row],[Dzień]])&lt;=6,WEEKDAY(Tabela1[[#This Row],[Dzień]])&gt;=2),ROUNDDOWN(Tabela1[[#This Row],[Popyt]]*Tabela1[[#This Row],[Nowa liczba rowerów]],0)*30,0)</f>
        <v>0</v>
      </c>
      <c r="R540" s="7">
        <f>IF(WEEKDAY(Tabela1[[#This Row],[Dzień]])=1,Tabela1[[#This Row],[Nowa liczba rowerów]]*15,0) + Tabela1[[#This Row],[Koszt kupionych rowerów]]</f>
        <v>0</v>
      </c>
      <c r="S540"/>
    </row>
    <row r="541" spans="1:19" x14ac:dyDescent="0.25">
      <c r="A541" s="1">
        <v>45466</v>
      </c>
      <c r="B541" s="1" t="s">
        <v>4</v>
      </c>
      <c r="C541" s="4" t="str">
        <f>VLOOKUP(MONTH(Tabela1[[#This Row],[Dzień]]),Tabela3[],2,TRUE)</f>
        <v>Czerwiec</v>
      </c>
      <c r="D541" s="4">
        <f>YEAR(Tabela1[[#This Row],[Dzień]])</f>
        <v>2024</v>
      </c>
      <c r="E541" s="2">
        <f>VLOOKUP(Tabela1[[#This Row],[Pora roku]],TabelaPopyt[],2,FALSE)</f>
        <v>0.9</v>
      </c>
      <c r="F541" s="3">
        <v>10</v>
      </c>
      <c r="G541" s="7">
        <f>IF(AND(WEEKDAY(Tabela1[[#This Row],[Dzień]])&lt;=6,WEEKDAY(Tabela1[[#This Row],[Dzień]])&gt;=2),ROUNDDOWN(Tabela1[[#This Row],[Popyt]]*Tabela1[[#This Row],[Liczba Rowerów]],0)*30,0)</f>
        <v>0</v>
      </c>
      <c r="H541" s="7">
        <f>IF(WEEKDAY(Tabela1[[#This Row],[Dzień]])=1,Tabela1[[#This Row],[Liczba Rowerów]]*15,0)</f>
        <v>150</v>
      </c>
      <c r="I541" s="7">
        <f>Tabela1[[#This Row],[Przychód]]-Tabela1[[#This Row],[Koszt Serwisu]]</f>
        <v>-150</v>
      </c>
      <c r="J541" s="7">
        <f>J540+Tabela1[[#This Row],[Przychód]]</f>
        <v>53250</v>
      </c>
      <c r="K541" s="7">
        <f>K540+Tabela1[[#This Row],[Koszt Serwisu]]</f>
        <v>19700</v>
      </c>
      <c r="L541" s="7">
        <f>Tabela1[[#This Row],[Łączny przychód]]-Tabela1[[#This Row],[Łączny Koszt]]</f>
        <v>33550</v>
      </c>
      <c r="M541" s="7">
        <f>IF(AND(WEEKDAY(Tabela1[[#This Row],[Dzień]])&lt;=6,WEEKDAY(Tabela1[[#This Row],[Dzień]])&gt;=2),ROUNDDOWN(Tabela1[[#This Row],[Popyt]]*Tabela1[[#This Row],[Liczba Rowerów]],0)*E$734,0)</f>
        <v>0</v>
      </c>
      <c r="N541" s="7">
        <f>Tabela1[[#This Row],[Testowany przychód]]-Tabela1[[#This Row],[Koszt Serwisu]]</f>
        <v>-150</v>
      </c>
      <c r="O541" s="4">
        <f>IF(P540 &lt;&gt; 0, O540 + 3, O540)</f>
        <v>46</v>
      </c>
      <c r="P541" s="4">
        <f>IF(AND(C541 &lt;&gt; C542,L540&gt;=2400),2400,0)</f>
        <v>0</v>
      </c>
      <c r="Q541" s="7">
        <f>IF(AND(WEEKDAY(Tabela1[[#This Row],[Dzień]])&lt;=6,WEEKDAY(Tabela1[[#This Row],[Dzień]])&gt;=2),ROUNDDOWN(Tabela1[[#This Row],[Popyt]]*Tabela1[[#This Row],[Nowa liczba rowerów]],0)*30,0)</f>
        <v>0</v>
      </c>
      <c r="R541" s="7">
        <f>IF(WEEKDAY(Tabela1[[#This Row],[Dzień]])=1,Tabela1[[#This Row],[Nowa liczba rowerów]]*15,0) + Tabela1[[#This Row],[Koszt kupionych rowerów]]</f>
        <v>690</v>
      </c>
      <c r="S541"/>
    </row>
    <row r="542" spans="1:19" x14ac:dyDescent="0.25">
      <c r="A542" s="1">
        <v>45467</v>
      </c>
      <c r="B542" s="1" t="s">
        <v>4</v>
      </c>
      <c r="C542" s="4" t="str">
        <f>VLOOKUP(MONTH(Tabela1[[#This Row],[Dzień]]),Tabela3[],2,TRUE)</f>
        <v>Czerwiec</v>
      </c>
      <c r="D542" s="4">
        <f>YEAR(Tabela1[[#This Row],[Dzień]])</f>
        <v>2024</v>
      </c>
      <c r="E542" s="2">
        <f>VLOOKUP(Tabela1[[#This Row],[Pora roku]],TabelaPopyt[],2,FALSE)</f>
        <v>0.9</v>
      </c>
      <c r="F542" s="3">
        <v>10</v>
      </c>
      <c r="G542" s="7">
        <f>IF(AND(WEEKDAY(Tabela1[[#This Row],[Dzień]])&lt;=6,WEEKDAY(Tabela1[[#This Row],[Dzień]])&gt;=2),ROUNDDOWN(Tabela1[[#This Row],[Popyt]]*Tabela1[[#This Row],[Liczba Rowerów]],0)*30,0)</f>
        <v>270</v>
      </c>
      <c r="H542" s="7">
        <f>IF(WEEKDAY(Tabela1[[#This Row],[Dzień]])=1,Tabela1[[#This Row],[Liczba Rowerów]]*15,0)</f>
        <v>0</v>
      </c>
      <c r="I542" s="7">
        <f>Tabela1[[#This Row],[Przychód]]-Tabela1[[#This Row],[Koszt Serwisu]]</f>
        <v>270</v>
      </c>
      <c r="J542" s="7">
        <f>J541+Tabela1[[#This Row],[Przychód]]</f>
        <v>53520</v>
      </c>
      <c r="K542" s="7">
        <f>K541+Tabela1[[#This Row],[Koszt Serwisu]]</f>
        <v>19700</v>
      </c>
      <c r="L542" s="7">
        <f>Tabela1[[#This Row],[Łączny przychód]]-Tabela1[[#This Row],[Łączny Koszt]]</f>
        <v>33820</v>
      </c>
      <c r="M542" s="7">
        <f>IF(AND(WEEKDAY(Tabela1[[#This Row],[Dzień]])&lt;=6,WEEKDAY(Tabela1[[#This Row],[Dzień]])&gt;=2),ROUNDDOWN(Tabela1[[#This Row],[Popyt]]*Tabela1[[#This Row],[Liczba Rowerów]],0)*E$734,0)</f>
        <v>594</v>
      </c>
      <c r="N542" s="7">
        <f>Tabela1[[#This Row],[Testowany przychód]]-Tabela1[[#This Row],[Koszt Serwisu]]</f>
        <v>594</v>
      </c>
      <c r="O542" s="4">
        <f>IF(P541 &lt;&gt; 0, O541 + 3, O541)</f>
        <v>46</v>
      </c>
      <c r="P542" s="4">
        <f>IF(AND(C542 &lt;&gt; C543,L541&gt;=2400),2400,0)</f>
        <v>0</v>
      </c>
      <c r="Q542" s="7">
        <f>IF(AND(WEEKDAY(Tabela1[[#This Row],[Dzień]])&lt;=6,WEEKDAY(Tabela1[[#This Row],[Dzień]])&gt;=2),ROUNDDOWN(Tabela1[[#This Row],[Popyt]]*Tabela1[[#This Row],[Nowa liczba rowerów]],0)*30,0)</f>
        <v>1230</v>
      </c>
      <c r="R542" s="7">
        <f>IF(WEEKDAY(Tabela1[[#This Row],[Dzień]])=1,Tabela1[[#This Row],[Nowa liczba rowerów]]*15,0) + Tabela1[[#This Row],[Koszt kupionych rowerów]]</f>
        <v>0</v>
      </c>
      <c r="S542"/>
    </row>
    <row r="543" spans="1:19" x14ac:dyDescent="0.25">
      <c r="A543" s="1">
        <v>45468</v>
      </c>
      <c r="B543" s="1" t="s">
        <v>4</v>
      </c>
      <c r="C543" s="4" t="str">
        <f>VLOOKUP(MONTH(Tabela1[[#This Row],[Dzień]]),Tabela3[],2,TRUE)</f>
        <v>Czerwiec</v>
      </c>
      <c r="D543" s="4">
        <f>YEAR(Tabela1[[#This Row],[Dzień]])</f>
        <v>2024</v>
      </c>
      <c r="E543" s="2">
        <f>VLOOKUP(Tabela1[[#This Row],[Pora roku]],TabelaPopyt[],2,FALSE)</f>
        <v>0.9</v>
      </c>
      <c r="F543" s="3">
        <v>10</v>
      </c>
      <c r="G543" s="7">
        <f>IF(AND(WEEKDAY(Tabela1[[#This Row],[Dzień]])&lt;=6,WEEKDAY(Tabela1[[#This Row],[Dzień]])&gt;=2),ROUNDDOWN(Tabela1[[#This Row],[Popyt]]*Tabela1[[#This Row],[Liczba Rowerów]],0)*30,0)</f>
        <v>270</v>
      </c>
      <c r="H543" s="7">
        <f>IF(WEEKDAY(Tabela1[[#This Row],[Dzień]])=1,Tabela1[[#This Row],[Liczba Rowerów]]*15,0)</f>
        <v>0</v>
      </c>
      <c r="I543" s="7">
        <f>Tabela1[[#This Row],[Przychód]]-Tabela1[[#This Row],[Koszt Serwisu]]</f>
        <v>270</v>
      </c>
      <c r="J543" s="7">
        <f>J542+Tabela1[[#This Row],[Przychód]]</f>
        <v>53790</v>
      </c>
      <c r="K543" s="7">
        <f>K542+Tabela1[[#This Row],[Koszt Serwisu]]</f>
        <v>19700</v>
      </c>
      <c r="L543" s="7">
        <f>Tabela1[[#This Row],[Łączny przychód]]-Tabela1[[#This Row],[Łączny Koszt]]</f>
        <v>34090</v>
      </c>
      <c r="M543" s="7">
        <f>IF(AND(WEEKDAY(Tabela1[[#This Row],[Dzień]])&lt;=6,WEEKDAY(Tabela1[[#This Row],[Dzień]])&gt;=2),ROUNDDOWN(Tabela1[[#This Row],[Popyt]]*Tabela1[[#This Row],[Liczba Rowerów]],0)*E$734,0)</f>
        <v>594</v>
      </c>
      <c r="N543" s="7">
        <f>Tabela1[[#This Row],[Testowany przychód]]-Tabela1[[#This Row],[Koszt Serwisu]]</f>
        <v>594</v>
      </c>
      <c r="O543" s="4">
        <f>IF(P542 &lt;&gt; 0, O542 + 3, O542)</f>
        <v>46</v>
      </c>
      <c r="P543" s="4">
        <f>IF(AND(C543 &lt;&gt; C544,L542&gt;=2400),2400,0)</f>
        <v>0</v>
      </c>
      <c r="Q543" s="7">
        <f>IF(AND(WEEKDAY(Tabela1[[#This Row],[Dzień]])&lt;=6,WEEKDAY(Tabela1[[#This Row],[Dzień]])&gt;=2),ROUNDDOWN(Tabela1[[#This Row],[Popyt]]*Tabela1[[#This Row],[Nowa liczba rowerów]],0)*30,0)</f>
        <v>1230</v>
      </c>
      <c r="R543" s="7">
        <f>IF(WEEKDAY(Tabela1[[#This Row],[Dzień]])=1,Tabela1[[#This Row],[Nowa liczba rowerów]]*15,0) + Tabela1[[#This Row],[Koszt kupionych rowerów]]</f>
        <v>0</v>
      </c>
      <c r="S543"/>
    </row>
    <row r="544" spans="1:19" x14ac:dyDescent="0.25">
      <c r="A544" s="1">
        <v>45469</v>
      </c>
      <c r="B544" s="1" t="s">
        <v>4</v>
      </c>
      <c r="C544" s="4" t="str">
        <f>VLOOKUP(MONTH(Tabela1[[#This Row],[Dzień]]),Tabela3[],2,TRUE)</f>
        <v>Czerwiec</v>
      </c>
      <c r="D544" s="4">
        <f>YEAR(Tabela1[[#This Row],[Dzień]])</f>
        <v>2024</v>
      </c>
      <c r="E544" s="2">
        <f>VLOOKUP(Tabela1[[#This Row],[Pora roku]],TabelaPopyt[],2,FALSE)</f>
        <v>0.9</v>
      </c>
      <c r="F544" s="3">
        <v>10</v>
      </c>
      <c r="G544" s="7">
        <f>IF(AND(WEEKDAY(Tabela1[[#This Row],[Dzień]])&lt;=6,WEEKDAY(Tabela1[[#This Row],[Dzień]])&gt;=2),ROUNDDOWN(Tabela1[[#This Row],[Popyt]]*Tabela1[[#This Row],[Liczba Rowerów]],0)*30,0)</f>
        <v>270</v>
      </c>
      <c r="H544" s="7">
        <f>IF(WEEKDAY(Tabela1[[#This Row],[Dzień]])=1,Tabela1[[#This Row],[Liczba Rowerów]]*15,0)</f>
        <v>0</v>
      </c>
      <c r="I544" s="7">
        <f>Tabela1[[#This Row],[Przychód]]-Tabela1[[#This Row],[Koszt Serwisu]]</f>
        <v>270</v>
      </c>
      <c r="J544" s="7">
        <f>J543+Tabela1[[#This Row],[Przychód]]</f>
        <v>54060</v>
      </c>
      <c r="K544" s="7">
        <f>K543+Tabela1[[#This Row],[Koszt Serwisu]]</f>
        <v>19700</v>
      </c>
      <c r="L544" s="7">
        <f>Tabela1[[#This Row],[Łączny przychód]]-Tabela1[[#This Row],[Łączny Koszt]]</f>
        <v>34360</v>
      </c>
      <c r="M544" s="7">
        <f>IF(AND(WEEKDAY(Tabela1[[#This Row],[Dzień]])&lt;=6,WEEKDAY(Tabela1[[#This Row],[Dzień]])&gt;=2),ROUNDDOWN(Tabela1[[#This Row],[Popyt]]*Tabela1[[#This Row],[Liczba Rowerów]],0)*E$734,0)</f>
        <v>594</v>
      </c>
      <c r="N544" s="7">
        <f>Tabela1[[#This Row],[Testowany przychód]]-Tabela1[[#This Row],[Koszt Serwisu]]</f>
        <v>594</v>
      </c>
      <c r="O544" s="4">
        <f>IF(P543 &lt;&gt; 0, O543 + 3, O543)</f>
        <v>46</v>
      </c>
      <c r="P544" s="4">
        <f>IF(AND(C544 &lt;&gt; C545,L543&gt;=2400),2400,0)</f>
        <v>0</v>
      </c>
      <c r="Q544" s="7">
        <f>IF(AND(WEEKDAY(Tabela1[[#This Row],[Dzień]])&lt;=6,WEEKDAY(Tabela1[[#This Row],[Dzień]])&gt;=2),ROUNDDOWN(Tabela1[[#This Row],[Popyt]]*Tabela1[[#This Row],[Nowa liczba rowerów]],0)*30,0)</f>
        <v>1230</v>
      </c>
      <c r="R544" s="7">
        <f>IF(WEEKDAY(Tabela1[[#This Row],[Dzień]])=1,Tabela1[[#This Row],[Nowa liczba rowerów]]*15,0) + Tabela1[[#This Row],[Koszt kupionych rowerów]]</f>
        <v>0</v>
      </c>
      <c r="S544"/>
    </row>
    <row r="545" spans="1:19" x14ac:dyDescent="0.25">
      <c r="A545" s="1">
        <v>45470</v>
      </c>
      <c r="B545" s="1" t="s">
        <v>4</v>
      </c>
      <c r="C545" s="4" t="str">
        <f>VLOOKUP(MONTH(Tabela1[[#This Row],[Dzień]]),Tabela3[],2,TRUE)</f>
        <v>Czerwiec</v>
      </c>
      <c r="D545" s="4">
        <f>YEAR(Tabela1[[#This Row],[Dzień]])</f>
        <v>2024</v>
      </c>
      <c r="E545" s="2">
        <f>VLOOKUP(Tabela1[[#This Row],[Pora roku]],TabelaPopyt[],2,FALSE)</f>
        <v>0.9</v>
      </c>
      <c r="F545" s="3">
        <v>10</v>
      </c>
      <c r="G545" s="7">
        <f>IF(AND(WEEKDAY(Tabela1[[#This Row],[Dzień]])&lt;=6,WEEKDAY(Tabela1[[#This Row],[Dzień]])&gt;=2),ROUNDDOWN(Tabela1[[#This Row],[Popyt]]*Tabela1[[#This Row],[Liczba Rowerów]],0)*30,0)</f>
        <v>270</v>
      </c>
      <c r="H545" s="7">
        <f>IF(WEEKDAY(Tabela1[[#This Row],[Dzień]])=1,Tabela1[[#This Row],[Liczba Rowerów]]*15,0)</f>
        <v>0</v>
      </c>
      <c r="I545" s="7">
        <f>Tabela1[[#This Row],[Przychód]]-Tabela1[[#This Row],[Koszt Serwisu]]</f>
        <v>270</v>
      </c>
      <c r="J545" s="7">
        <f>J544+Tabela1[[#This Row],[Przychód]]</f>
        <v>54330</v>
      </c>
      <c r="K545" s="7">
        <f>K544+Tabela1[[#This Row],[Koszt Serwisu]]</f>
        <v>19700</v>
      </c>
      <c r="L545" s="7">
        <f>Tabela1[[#This Row],[Łączny przychód]]-Tabela1[[#This Row],[Łączny Koszt]]</f>
        <v>34630</v>
      </c>
      <c r="M545" s="7">
        <f>IF(AND(WEEKDAY(Tabela1[[#This Row],[Dzień]])&lt;=6,WEEKDAY(Tabela1[[#This Row],[Dzień]])&gt;=2),ROUNDDOWN(Tabela1[[#This Row],[Popyt]]*Tabela1[[#This Row],[Liczba Rowerów]],0)*E$734,0)</f>
        <v>594</v>
      </c>
      <c r="N545" s="7">
        <f>Tabela1[[#This Row],[Testowany przychód]]-Tabela1[[#This Row],[Koszt Serwisu]]</f>
        <v>594</v>
      </c>
      <c r="O545" s="4">
        <f>IF(P544 &lt;&gt; 0, O544 + 3, O544)</f>
        <v>46</v>
      </c>
      <c r="P545" s="4">
        <f>IF(AND(C545 &lt;&gt; C546,L544&gt;=2400),2400,0)</f>
        <v>0</v>
      </c>
      <c r="Q545" s="7">
        <f>IF(AND(WEEKDAY(Tabela1[[#This Row],[Dzień]])&lt;=6,WEEKDAY(Tabela1[[#This Row],[Dzień]])&gt;=2),ROUNDDOWN(Tabela1[[#This Row],[Popyt]]*Tabela1[[#This Row],[Nowa liczba rowerów]],0)*30,0)</f>
        <v>1230</v>
      </c>
      <c r="R545" s="7">
        <f>IF(WEEKDAY(Tabela1[[#This Row],[Dzień]])=1,Tabela1[[#This Row],[Nowa liczba rowerów]]*15,0) + Tabela1[[#This Row],[Koszt kupionych rowerów]]</f>
        <v>0</v>
      </c>
      <c r="S545"/>
    </row>
    <row r="546" spans="1:19" x14ac:dyDescent="0.25">
      <c r="A546" s="1">
        <v>45471</v>
      </c>
      <c r="B546" s="1" t="s">
        <v>4</v>
      </c>
      <c r="C546" s="4" t="str">
        <f>VLOOKUP(MONTH(Tabela1[[#This Row],[Dzień]]),Tabela3[],2,TRUE)</f>
        <v>Czerwiec</v>
      </c>
      <c r="D546" s="4">
        <f>YEAR(Tabela1[[#This Row],[Dzień]])</f>
        <v>2024</v>
      </c>
      <c r="E546" s="2">
        <f>VLOOKUP(Tabela1[[#This Row],[Pora roku]],TabelaPopyt[],2,FALSE)</f>
        <v>0.9</v>
      </c>
      <c r="F546" s="3">
        <v>10</v>
      </c>
      <c r="G546" s="7">
        <f>IF(AND(WEEKDAY(Tabela1[[#This Row],[Dzień]])&lt;=6,WEEKDAY(Tabela1[[#This Row],[Dzień]])&gt;=2),ROUNDDOWN(Tabela1[[#This Row],[Popyt]]*Tabela1[[#This Row],[Liczba Rowerów]],0)*30,0)</f>
        <v>270</v>
      </c>
      <c r="H546" s="7">
        <f>IF(WEEKDAY(Tabela1[[#This Row],[Dzień]])=1,Tabela1[[#This Row],[Liczba Rowerów]]*15,0)</f>
        <v>0</v>
      </c>
      <c r="I546" s="7">
        <f>Tabela1[[#This Row],[Przychód]]-Tabela1[[#This Row],[Koszt Serwisu]]</f>
        <v>270</v>
      </c>
      <c r="J546" s="7">
        <f>J545+Tabela1[[#This Row],[Przychód]]</f>
        <v>54600</v>
      </c>
      <c r="K546" s="7">
        <f>K545+Tabela1[[#This Row],[Koszt Serwisu]]</f>
        <v>19700</v>
      </c>
      <c r="L546" s="7">
        <f>Tabela1[[#This Row],[Łączny przychód]]-Tabela1[[#This Row],[Łączny Koszt]]</f>
        <v>34900</v>
      </c>
      <c r="M546" s="7">
        <f>IF(AND(WEEKDAY(Tabela1[[#This Row],[Dzień]])&lt;=6,WEEKDAY(Tabela1[[#This Row],[Dzień]])&gt;=2),ROUNDDOWN(Tabela1[[#This Row],[Popyt]]*Tabela1[[#This Row],[Liczba Rowerów]],0)*E$734,0)</f>
        <v>594</v>
      </c>
      <c r="N546" s="7">
        <f>Tabela1[[#This Row],[Testowany przychód]]-Tabela1[[#This Row],[Koszt Serwisu]]</f>
        <v>594</v>
      </c>
      <c r="O546" s="4">
        <f>IF(P545 &lt;&gt; 0, O545 + 3, O545)</f>
        <v>46</v>
      </c>
      <c r="P546" s="4">
        <f>IF(AND(C546 &lt;&gt; C547,L545&gt;=2400),2400,0)</f>
        <v>0</v>
      </c>
      <c r="Q546" s="7">
        <f>IF(AND(WEEKDAY(Tabela1[[#This Row],[Dzień]])&lt;=6,WEEKDAY(Tabela1[[#This Row],[Dzień]])&gt;=2),ROUNDDOWN(Tabela1[[#This Row],[Popyt]]*Tabela1[[#This Row],[Nowa liczba rowerów]],0)*30,0)</f>
        <v>1230</v>
      </c>
      <c r="R546" s="7">
        <f>IF(WEEKDAY(Tabela1[[#This Row],[Dzień]])=1,Tabela1[[#This Row],[Nowa liczba rowerów]]*15,0) + Tabela1[[#This Row],[Koszt kupionych rowerów]]</f>
        <v>0</v>
      </c>
      <c r="S546"/>
    </row>
    <row r="547" spans="1:19" x14ac:dyDescent="0.25">
      <c r="A547" s="1">
        <v>45472</v>
      </c>
      <c r="B547" s="1" t="s">
        <v>4</v>
      </c>
      <c r="C547" s="4" t="str">
        <f>VLOOKUP(MONTH(Tabela1[[#This Row],[Dzień]]),Tabela3[],2,TRUE)</f>
        <v>Czerwiec</v>
      </c>
      <c r="D547" s="4">
        <f>YEAR(Tabela1[[#This Row],[Dzień]])</f>
        <v>2024</v>
      </c>
      <c r="E547" s="2">
        <f>VLOOKUP(Tabela1[[#This Row],[Pora roku]],TabelaPopyt[],2,FALSE)</f>
        <v>0.9</v>
      </c>
      <c r="F547" s="3">
        <v>10</v>
      </c>
      <c r="G547" s="7">
        <f>IF(AND(WEEKDAY(Tabela1[[#This Row],[Dzień]])&lt;=6,WEEKDAY(Tabela1[[#This Row],[Dzień]])&gt;=2),ROUNDDOWN(Tabela1[[#This Row],[Popyt]]*Tabela1[[#This Row],[Liczba Rowerów]],0)*30,0)</f>
        <v>0</v>
      </c>
      <c r="H547" s="7">
        <f>IF(WEEKDAY(Tabela1[[#This Row],[Dzień]])=1,Tabela1[[#This Row],[Liczba Rowerów]]*15,0)</f>
        <v>0</v>
      </c>
      <c r="I547" s="7">
        <f>Tabela1[[#This Row],[Przychód]]-Tabela1[[#This Row],[Koszt Serwisu]]</f>
        <v>0</v>
      </c>
      <c r="J547" s="7">
        <f>J546+Tabela1[[#This Row],[Przychód]]</f>
        <v>54600</v>
      </c>
      <c r="K547" s="7">
        <f>K546+Tabela1[[#This Row],[Koszt Serwisu]]</f>
        <v>19700</v>
      </c>
      <c r="L547" s="7">
        <f>Tabela1[[#This Row],[Łączny przychód]]-Tabela1[[#This Row],[Łączny Koszt]]</f>
        <v>34900</v>
      </c>
      <c r="M547" s="7">
        <f>IF(AND(WEEKDAY(Tabela1[[#This Row],[Dzień]])&lt;=6,WEEKDAY(Tabela1[[#This Row],[Dzień]])&gt;=2),ROUNDDOWN(Tabela1[[#This Row],[Popyt]]*Tabela1[[#This Row],[Liczba Rowerów]],0)*E$734,0)</f>
        <v>0</v>
      </c>
      <c r="N547" s="7">
        <f>Tabela1[[#This Row],[Testowany przychód]]-Tabela1[[#This Row],[Koszt Serwisu]]</f>
        <v>0</v>
      </c>
      <c r="O547" s="4">
        <f>IF(P546 &lt;&gt; 0, O546 + 3, O546)</f>
        <v>46</v>
      </c>
      <c r="P547" s="4">
        <f>IF(AND(C547 &lt;&gt; C548,L546&gt;=2400),2400,0)</f>
        <v>0</v>
      </c>
      <c r="Q547" s="7">
        <f>IF(AND(WEEKDAY(Tabela1[[#This Row],[Dzień]])&lt;=6,WEEKDAY(Tabela1[[#This Row],[Dzień]])&gt;=2),ROUNDDOWN(Tabela1[[#This Row],[Popyt]]*Tabela1[[#This Row],[Nowa liczba rowerów]],0)*30,0)</f>
        <v>0</v>
      </c>
      <c r="R547" s="7">
        <f>IF(WEEKDAY(Tabela1[[#This Row],[Dzień]])=1,Tabela1[[#This Row],[Nowa liczba rowerów]]*15,0) + Tabela1[[#This Row],[Koszt kupionych rowerów]]</f>
        <v>0</v>
      </c>
      <c r="S547"/>
    </row>
    <row r="548" spans="1:19" x14ac:dyDescent="0.25">
      <c r="A548" s="1">
        <v>45473</v>
      </c>
      <c r="B548" s="1" t="s">
        <v>4</v>
      </c>
      <c r="C548" s="4" t="str">
        <f>VLOOKUP(MONTH(Tabela1[[#This Row],[Dzień]]),Tabela3[],2,TRUE)</f>
        <v>Czerwiec</v>
      </c>
      <c r="D548" s="4">
        <f>YEAR(Tabela1[[#This Row],[Dzień]])</f>
        <v>2024</v>
      </c>
      <c r="E548" s="2">
        <f>VLOOKUP(Tabela1[[#This Row],[Pora roku]],TabelaPopyt[],2,FALSE)</f>
        <v>0.9</v>
      </c>
      <c r="F548" s="3">
        <v>10</v>
      </c>
      <c r="G548" s="7">
        <f>IF(AND(WEEKDAY(Tabela1[[#This Row],[Dzień]])&lt;=6,WEEKDAY(Tabela1[[#This Row],[Dzień]])&gt;=2),ROUNDDOWN(Tabela1[[#This Row],[Popyt]]*Tabela1[[#This Row],[Liczba Rowerów]],0)*30,0)</f>
        <v>0</v>
      </c>
      <c r="H548" s="7">
        <f>IF(WEEKDAY(Tabela1[[#This Row],[Dzień]])=1,Tabela1[[#This Row],[Liczba Rowerów]]*15,0)</f>
        <v>150</v>
      </c>
      <c r="I548" s="7">
        <f>Tabela1[[#This Row],[Przychód]]-Tabela1[[#This Row],[Koszt Serwisu]]</f>
        <v>-150</v>
      </c>
      <c r="J548" s="7">
        <f>J547+Tabela1[[#This Row],[Przychód]]</f>
        <v>54600</v>
      </c>
      <c r="K548" s="7">
        <f>K547+Tabela1[[#This Row],[Koszt Serwisu]]</f>
        <v>19850</v>
      </c>
      <c r="L548" s="7">
        <f>Tabela1[[#This Row],[Łączny przychód]]-Tabela1[[#This Row],[Łączny Koszt]]</f>
        <v>34750</v>
      </c>
      <c r="M548" s="7">
        <f>IF(AND(WEEKDAY(Tabela1[[#This Row],[Dzień]])&lt;=6,WEEKDAY(Tabela1[[#This Row],[Dzień]])&gt;=2),ROUNDDOWN(Tabela1[[#This Row],[Popyt]]*Tabela1[[#This Row],[Liczba Rowerów]],0)*E$734,0)</f>
        <v>0</v>
      </c>
      <c r="N548" s="7">
        <f>Tabela1[[#This Row],[Testowany przychód]]-Tabela1[[#This Row],[Koszt Serwisu]]</f>
        <v>-150</v>
      </c>
      <c r="O548" s="4">
        <f>IF(P547 &lt;&gt; 0, O547 + 3, O547)</f>
        <v>46</v>
      </c>
      <c r="P548" s="4">
        <f>IF(AND(C548 &lt;&gt; C549,L547&gt;=2400),2400,0)</f>
        <v>2400</v>
      </c>
      <c r="Q548" s="7">
        <f>IF(AND(WEEKDAY(Tabela1[[#This Row],[Dzień]])&lt;=6,WEEKDAY(Tabela1[[#This Row],[Dzień]])&gt;=2),ROUNDDOWN(Tabela1[[#This Row],[Popyt]]*Tabela1[[#This Row],[Nowa liczba rowerów]],0)*30,0)</f>
        <v>0</v>
      </c>
      <c r="R548" s="7">
        <f>IF(WEEKDAY(Tabela1[[#This Row],[Dzień]])=1,Tabela1[[#This Row],[Nowa liczba rowerów]]*15,0) + Tabela1[[#This Row],[Koszt kupionych rowerów]]</f>
        <v>3090</v>
      </c>
      <c r="S548"/>
    </row>
    <row r="549" spans="1:19" x14ac:dyDescent="0.25">
      <c r="A549" s="1">
        <v>45474</v>
      </c>
      <c r="B549" s="1" t="s">
        <v>4</v>
      </c>
      <c r="C549" s="4" t="str">
        <f>VLOOKUP(MONTH(Tabela1[[#This Row],[Dzień]]),Tabela3[],2,TRUE)</f>
        <v>Lipiec</v>
      </c>
      <c r="D549" s="4">
        <f>YEAR(Tabela1[[#This Row],[Dzień]])</f>
        <v>2024</v>
      </c>
      <c r="E549" s="2">
        <f>VLOOKUP(Tabela1[[#This Row],[Pora roku]],TabelaPopyt[],2,FALSE)</f>
        <v>0.9</v>
      </c>
      <c r="F549" s="3">
        <v>10</v>
      </c>
      <c r="G549" s="7">
        <f>IF(AND(WEEKDAY(Tabela1[[#This Row],[Dzień]])&lt;=6,WEEKDAY(Tabela1[[#This Row],[Dzień]])&gt;=2),ROUNDDOWN(Tabela1[[#This Row],[Popyt]]*Tabela1[[#This Row],[Liczba Rowerów]],0)*30,0)</f>
        <v>270</v>
      </c>
      <c r="H549" s="7">
        <f>IF(WEEKDAY(Tabela1[[#This Row],[Dzień]])=1,Tabela1[[#This Row],[Liczba Rowerów]]*15,0)</f>
        <v>0</v>
      </c>
      <c r="I549" s="7">
        <f>Tabela1[[#This Row],[Przychód]]-Tabela1[[#This Row],[Koszt Serwisu]]</f>
        <v>270</v>
      </c>
      <c r="J549" s="7">
        <f>J548+Tabela1[[#This Row],[Przychód]]</f>
        <v>54870</v>
      </c>
      <c r="K549" s="7">
        <f>K548+Tabela1[[#This Row],[Koszt Serwisu]]</f>
        <v>19850</v>
      </c>
      <c r="L549" s="7">
        <f>Tabela1[[#This Row],[Łączny przychód]]-Tabela1[[#This Row],[Łączny Koszt]]</f>
        <v>35020</v>
      </c>
      <c r="M549" s="7">
        <f>IF(AND(WEEKDAY(Tabela1[[#This Row],[Dzień]])&lt;=6,WEEKDAY(Tabela1[[#This Row],[Dzień]])&gt;=2),ROUNDDOWN(Tabela1[[#This Row],[Popyt]]*Tabela1[[#This Row],[Liczba Rowerów]],0)*E$734,0)</f>
        <v>594</v>
      </c>
      <c r="N549" s="7">
        <f>Tabela1[[#This Row],[Testowany przychód]]-Tabela1[[#This Row],[Koszt Serwisu]]</f>
        <v>594</v>
      </c>
      <c r="O549" s="4">
        <f>IF(P548 &lt;&gt; 0, O548 + 3, O548)</f>
        <v>49</v>
      </c>
      <c r="P549" s="4">
        <f>IF(AND(C549 &lt;&gt; C550,L548&gt;=2400),2400,0)</f>
        <v>0</v>
      </c>
      <c r="Q549" s="7">
        <f>IF(AND(WEEKDAY(Tabela1[[#This Row],[Dzień]])&lt;=6,WEEKDAY(Tabela1[[#This Row],[Dzień]])&gt;=2),ROUNDDOWN(Tabela1[[#This Row],[Popyt]]*Tabela1[[#This Row],[Nowa liczba rowerów]],0)*30,0)</f>
        <v>1320</v>
      </c>
      <c r="R549" s="7">
        <f>IF(WEEKDAY(Tabela1[[#This Row],[Dzień]])=1,Tabela1[[#This Row],[Nowa liczba rowerów]]*15,0) + Tabela1[[#This Row],[Koszt kupionych rowerów]]</f>
        <v>0</v>
      </c>
      <c r="S549"/>
    </row>
    <row r="550" spans="1:19" x14ac:dyDescent="0.25">
      <c r="A550" s="1">
        <v>45475</v>
      </c>
      <c r="B550" s="1" t="s">
        <v>4</v>
      </c>
      <c r="C550" s="4" t="str">
        <f>VLOOKUP(MONTH(Tabela1[[#This Row],[Dzień]]),Tabela3[],2,TRUE)</f>
        <v>Lipiec</v>
      </c>
      <c r="D550" s="4">
        <f>YEAR(Tabela1[[#This Row],[Dzień]])</f>
        <v>2024</v>
      </c>
      <c r="E550" s="2">
        <f>VLOOKUP(Tabela1[[#This Row],[Pora roku]],TabelaPopyt[],2,FALSE)</f>
        <v>0.9</v>
      </c>
      <c r="F550" s="3">
        <v>10</v>
      </c>
      <c r="G550" s="7">
        <f>IF(AND(WEEKDAY(Tabela1[[#This Row],[Dzień]])&lt;=6,WEEKDAY(Tabela1[[#This Row],[Dzień]])&gt;=2),ROUNDDOWN(Tabela1[[#This Row],[Popyt]]*Tabela1[[#This Row],[Liczba Rowerów]],0)*30,0)</f>
        <v>270</v>
      </c>
      <c r="H550" s="7">
        <f>IF(WEEKDAY(Tabela1[[#This Row],[Dzień]])=1,Tabela1[[#This Row],[Liczba Rowerów]]*15,0)</f>
        <v>0</v>
      </c>
      <c r="I550" s="7">
        <f>Tabela1[[#This Row],[Przychód]]-Tabela1[[#This Row],[Koszt Serwisu]]</f>
        <v>270</v>
      </c>
      <c r="J550" s="7">
        <f>J549+Tabela1[[#This Row],[Przychód]]</f>
        <v>55140</v>
      </c>
      <c r="K550" s="7">
        <f>K549+Tabela1[[#This Row],[Koszt Serwisu]]</f>
        <v>19850</v>
      </c>
      <c r="L550" s="7">
        <f>Tabela1[[#This Row],[Łączny przychód]]-Tabela1[[#This Row],[Łączny Koszt]]</f>
        <v>35290</v>
      </c>
      <c r="M550" s="7">
        <f>IF(AND(WEEKDAY(Tabela1[[#This Row],[Dzień]])&lt;=6,WEEKDAY(Tabela1[[#This Row],[Dzień]])&gt;=2),ROUNDDOWN(Tabela1[[#This Row],[Popyt]]*Tabela1[[#This Row],[Liczba Rowerów]],0)*E$734,0)</f>
        <v>594</v>
      </c>
      <c r="N550" s="7">
        <f>Tabela1[[#This Row],[Testowany przychód]]-Tabela1[[#This Row],[Koszt Serwisu]]</f>
        <v>594</v>
      </c>
      <c r="O550" s="4">
        <f>IF(P549 &lt;&gt; 0, O549 + 3, O549)</f>
        <v>49</v>
      </c>
      <c r="P550" s="4">
        <f>IF(AND(C550 &lt;&gt; C551,L549&gt;=2400),2400,0)</f>
        <v>0</v>
      </c>
      <c r="Q550" s="7">
        <f>IF(AND(WEEKDAY(Tabela1[[#This Row],[Dzień]])&lt;=6,WEEKDAY(Tabela1[[#This Row],[Dzień]])&gt;=2),ROUNDDOWN(Tabela1[[#This Row],[Popyt]]*Tabela1[[#This Row],[Nowa liczba rowerów]],0)*30,0)</f>
        <v>1320</v>
      </c>
      <c r="R550" s="7">
        <f>IF(WEEKDAY(Tabela1[[#This Row],[Dzień]])=1,Tabela1[[#This Row],[Nowa liczba rowerów]]*15,0) + Tabela1[[#This Row],[Koszt kupionych rowerów]]</f>
        <v>0</v>
      </c>
      <c r="S550"/>
    </row>
    <row r="551" spans="1:19" x14ac:dyDescent="0.25">
      <c r="A551" s="1">
        <v>45476</v>
      </c>
      <c r="B551" s="1" t="s">
        <v>4</v>
      </c>
      <c r="C551" s="4" t="str">
        <f>VLOOKUP(MONTH(Tabela1[[#This Row],[Dzień]]),Tabela3[],2,TRUE)</f>
        <v>Lipiec</v>
      </c>
      <c r="D551" s="4">
        <f>YEAR(Tabela1[[#This Row],[Dzień]])</f>
        <v>2024</v>
      </c>
      <c r="E551" s="2">
        <f>VLOOKUP(Tabela1[[#This Row],[Pora roku]],TabelaPopyt[],2,FALSE)</f>
        <v>0.9</v>
      </c>
      <c r="F551" s="3">
        <v>10</v>
      </c>
      <c r="G551" s="7">
        <f>IF(AND(WEEKDAY(Tabela1[[#This Row],[Dzień]])&lt;=6,WEEKDAY(Tabela1[[#This Row],[Dzień]])&gt;=2),ROUNDDOWN(Tabela1[[#This Row],[Popyt]]*Tabela1[[#This Row],[Liczba Rowerów]],0)*30,0)</f>
        <v>270</v>
      </c>
      <c r="H551" s="7">
        <f>IF(WEEKDAY(Tabela1[[#This Row],[Dzień]])=1,Tabela1[[#This Row],[Liczba Rowerów]]*15,0)</f>
        <v>0</v>
      </c>
      <c r="I551" s="7">
        <f>Tabela1[[#This Row],[Przychód]]-Tabela1[[#This Row],[Koszt Serwisu]]</f>
        <v>270</v>
      </c>
      <c r="J551" s="7">
        <f>J550+Tabela1[[#This Row],[Przychód]]</f>
        <v>55410</v>
      </c>
      <c r="K551" s="7">
        <f>K550+Tabela1[[#This Row],[Koszt Serwisu]]</f>
        <v>19850</v>
      </c>
      <c r="L551" s="7">
        <f>Tabela1[[#This Row],[Łączny przychód]]-Tabela1[[#This Row],[Łączny Koszt]]</f>
        <v>35560</v>
      </c>
      <c r="M551" s="7">
        <f>IF(AND(WEEKDAY(Tabela1[[#This Row],[Dzień]])&lt;=6,WEEKDAY(Tabela1[[#This Row],[Dzień]])&gt;=2),ROUNDDOWN(Tabela1[[#This Row],[Popyt]]*Tabela1[[#This Row],[Liczba Rowerów]],0)*E$734,0)</f>
        <v>594</v>
      </c>
      <c r="N551" s="7">
        <f>Tabela1[[#This Row],[Testowany przychód]]-Tabela1[[#This Row],[Koszt Serwisu]]</f>
        <v>594</v>
      </c>
      <c r="O551" s="4">
        <f>IF(P550 &lt;&gt; 0, O550 + 3, O550)</f>
        <v>49</v>
      </c>
      <c r="P551" s="4">
        <f>IF(AND(C551 &lt;&gt; C552,L550&gt;=2400),2400,0)</f>
        <v>0</v>
      </c>
      <c r="Q551" s="7">
        <f>IF(AND(WEEKDAY(Tabela1[[#This Row],[Dzień]])&lt;=6,WEEKDAY(Tabela1[[#This Row],[Dzień]])&gt;=2),ROUNDDOWN(Tabela1[[#This Row],[Popyt]]*Tabela1[[#This Row],[Nowa liczba rowerów]],0)*30,0)</f>
        <v>1320</v>
      </c>
      <c r="R551" s="7">
        <f>IF(WEEKDAY(Tabela1[[#This Row],[Dzień]])=1,Tabela1[[#This Row],[Nowa liczba rowerów]]*15,0) + Tabela1[[#This Row],[Koszt kupionych rowerów]]</f>
        <v>0</v>
      </c>
      <c r="S551"/>
    </row>
    <row r="552" spans="1:19" x14ac:dyDescent="0.25">
      <c r="A552" s="1">
        <v>45477</v>
      </c>
      <c r="B552" s="1" t="s">
        <v>4</v>
      </c>
      <c r="C552" s="4" t="str">
        <f>VLOOKUP(MONTH(Tabela1[[#This Row],[Dzień]]),Tabela3[],2,TRUE)</f>
        <v>Lipiec</v>
      </c>
      <c r="D552" s="4">
        <f>YEAR(Tabela1[[#This Row],[Dzień]])</f>
        <v>2024</v>
      </c>
      <c r="E552" s="2">
        <f>VLOOKUP(Tabela1[[#This Row],[Pora roku]],TabelaPopyt[],2,FALSE)</f>
        <v>0.9</v>
      </c>
      <c r="F552" s="3">
        <v>10</v>
      </c>
      <c r="G552" s="7">
        <f>IF(AND(WEEKDAY(Tabela1[[#This Row],[Dzień]])&lt;=6,WEEKDAY(Tabela1[[#This Row],[Dzień]])&gt;=2),ROUNDDOWN(Tabela1[[#This Row],[Popyt]]*Tabela1[[#This Row],[Liczba Rowerów]],0)*30,0)</f>
        <v>270</v>
      </c>
      <c r="H552" s="7">
        <f>IF(WEEKDAY(Tabela1[[#This Row],[Dzień]])=1,Tabela1[[#This Row],[Liczba Rowerów]]*15,0)</f>
        <v>0</v>
      </c>
      <c r="I552" s="7">
        <f>Tabela1[[#This Row],[Przychód]]-Tabela1[[#This Row],[Koszt Serwisu]]</f>
        <v>270</v>
      </c>
      <c r="J552" s="7">
        <f>J551+Tabela1[[#This Row],[Przychód]]</f>
        <v>55680</v>
      </c>
      <c r="K552" s="7">
        <f>K551+Tabela1[[#This Row],[Koszt Serwisu]]</f>
        <v>19850</v>
      </c>
      <c r="L552" s="7">
        <f>Tabela1[[#This Row],[Łączny przychód]]-Tabela1[[#This Row],[Łączny Koszt]]</f>
        <v>35830</v>
      </c>
      <c r="M552" s="7">
        <f>IF(AND(WEEKDAY(Tabela1[[#This Row],[Dzień]])&lt;=6,WEEKDAY(Tabela1[[#This Row],[Dzień]])&gt;=2),ROUNDDOWN(Tabela1[[#This Row],[Popyt]]*Tabela1[[#This Row],[Liczba Rowerów]],0)*E$734,0)</f>
        <v>594</v>
      </c>
      <c r="N552" s="7">
        <f>Tabela1[[#This Row],[Testowany przychód]]-Tabela1[[#This Row],[Koszt Serwisu]]</f>
        <v>594</v>
      </c>
      <c r="O552" s="4">
        <f>IF(P551 &lt;&gt; 0, O551 + 3, O551)</f>
        <v>49</v>
      </c>
      <c r="P552" s="4">
        <f>IF(AND(C552 &lt;&gt; C553,L551&gt;=2400),2400,0)</f>
        <v>0</v>
      </c>
      <c r="Q552" s="7">
        <f>IF(AND(WEEKDAY(Tabela1[[#This Row],[Dzień]])&lt;=6,WEEKDAY(Tabela1[[#This Row],[Dzień]])&gt;=2),ROUNDDOWN(Tabela1[[#This Row],[Popyt]]*Tabela1[[#This Row],[Nowa liczba rowerów]],0)*30,0)</f>
        <v>1320</v>
      </c>
      <c r="R552" s="7">
        <f>IF(WEEKDAY(Tabela1[[#This Row],[Dzień]])=1,Tabela1[[#This Row],[Nowa liczba rowerów]]*15,0) + Tabela1[[#This Row],[Koszt kupionych rowerów]]</f>
        <v>0</v>
      </c>
      <c r="S552"/>
    </row>
    <row r="553" spans="1:19" x14ac:dyDescent="0.25">
      <c r="A553" s="1">
        <v>45478</v>
      </c>
      <c r="B553" s="1" t="s">
        <v>4</v>
      </c>
      <c r="C553" s="4" t="str">
        <f>VLOOKUP(MONTH(Tabela1[[#This Row],[Dzień]]),Tabela3[],2,TRUE)</f>
        <v>Lipiec</v>
      </c>
      <c r="D553" s="4">
        <f>YEAR(Tabela1[[#This Row],[Dzień]])</f>
        <v>2024</v>
      </c>
      <c r="E553" s="2">
        <f>VLOOKUP(Tabela1[[#This Row],[Pora roku]],TabelaPopyt[],2,FALSE)</f>
        <v>0.9</v>
      </c>
      <c r="F553" s="3">
        <v>10</v>
      </c>
      <c r="G553" s="7">
        <f>IF(AND(WEEKDAY(Tabela1[[#This Row],[Dzień]])&lt;=6,WEEKDAY(Tabela1[[#This Row],[Dzień]])&gt;=2),ROUNDDOWN(Tabela1[[#This Row],[Popyt]]*Tabela1[[#This Row],[Liczba Rowerów]],0)*30,0)</f>
        <v>270</v>
      </c>
      <c r="H553" s="7">
        <f>IF(WEEKDAY(Tabela1[[#This Row],[Dzień]])=1,Tabela1[[#This Row],[Liczba Rowerów]]*15,0)</f>
        <v>0</v>
      </c>
      <c r="I553" s="7">
        <f>Tabela1[[#This Row],[Przychód]]-Tabela1[[#This Row],[Koszt Serwisu]]</f>
        <v>270</v>
      </c>
      <c r="J553" s="7">
        <f>J552+Tabela1[[#This Row],[Przychód]]</f>
        <v>55950</v>
      </c>
      <c r="K553" s="7">
        <f>K552+Tabela1[[#This Row],[Koszt Serwisu]]</f>
        <v>19850</v>
      </c>
      <c r="L553" s="7">
        <f>Tabela1[[#This Row],[Łączny przychód]]-Tabela1[[#This Row],[Łączny Koszt]]</f>
        <v>36100</v>
      </c>
      <c r="M553" s="7">
        <f>IF(AND(WEEKDAY(Tabela1[[#This Row],[Dzień]])&lt;=6,WEEKDAY(Tabela1[[#This Row],[Dzień]])&gt;=2),ROUNDDOWN(Tabela1[[#This Row],[Popyt]]*Tabela1[[#This Row],[Liczba Rowerów]],0)*E$734,0)</f>
        <v>594</v>
      </c>
      <c r="N553" s="7">
        <f>Tabela1[[#This Row],[Testowany przychód]]-Tabela1[[#This Row],[Koszt Serwisu]]</f>
        <v>594</v>
      </c>
      <c r="O553" s="4">
        <f>IF(P552 &lt;&gt; 0, O552 + 3, O552)</f>
        <v>49</v>
      </c>
      <c r="P553" s="4">
        <f>IF(AND(C553 &lt;&gt; C554,L552&gt;=2400),2400,0)</f>
        <v>0</v>
      </c>
      <c r="Q553" s="7">
        <f>IF(AND(WEEKDAY(Tabela1[[#This Row],[Dzień]])&lt;=6,WEEKDAY(Tabela1[[#This Row],[Dzień]])&gt;=2),ROUNDDOWN(Tabela1[[#This Row],[Popyt]]*Tabela1[[#This Row],[Nowa liczba rowerów]],0)*30,0)</f>
        <v>1320</v>
      </c>
      <c r="R553" s="7">
        <f>IF(WEEKDAY(Tabela1[[#This Row],[Dzień]])=1,Tabela1[[#This Row],[Nowa liczba rowerów]]*15,0) + Tabela1[[#This Row],[Koszt kupionych rowerów]]</f>
        <v>0</v>
      </c>
      <c r="S553"/>
    </row>
    <row r="554" spans="1:19" x14ac:dyDescent="0.25">
      <c r="A554" s="1">
        <v>45479</v>
      </c>
      <c r="B554" s="1" t="s">
        <v>4</v>
      </c>
      <c r="C554" s="4" t="str">
        <f>VLOOKUP(MONTH(Tabela1[[#This Row],[Dzień]]),Tabela3[],2,TRUE)</f>
        <v>Lipiec</v>
      </c>
      <c r="D554" s="4">
        <f>YEAR(Tabela1[[#This Row],[Dzień]])</f>
        <v>2024</v>
      </c>
      <c r="E554" s="2">
        <f>VLOOKUP(Tabela1[[#This Row],[Pora roku]],TabelaPopyt[],2,FALSE)</f>
        <v>0.9</v>
      </c>
      <c r="F554" s="3">
        <v>10</v>
      </c>
      <c r="G554" s="7">
        <f>IF(AND(WEEKDAY(Tabela1[[#This Row],[Dzień]])&lt;=6,WEEKDAY(Tabela1[[#This Row],[Dzień]])&gt;=2),ROUNDDOWN(Tabela1[[#This Row],[Popyt]]*Tabela1[[#This Row],[Liczba Rowerów]],0)*30,0)</f>
        <v>0</v>
      </c>
      <c r="H554" s="7">
        <f>IF(WEEKDAY(Tabela1[[#This Row],[Dzień]])=1,Tabela1[[#This Row],[Liczba Rowerów]]*15,0)</f>
        <v>0</v>
      </c>
      <c r="I554" s="7">
        <f>Tabela1[[#This Row],[Przychód]]-Tabela1[[#This Row],[Koszt Serwisu]]</f>
        <v>0</v>
      </c>
      <c r="J554" s="7">
        <f>J553+Tabela1[[#This Row],[Przychód]]</f>
        <v>55950</v>
      </c>
      <c r="K554" s="7">
        <f>K553+Tabela1[[#This Row],[Koszt Serwisu]]</f>
        <v>19850</v>
      </c>
      <c r="L554" s="7">
        <f>Tabela1[[#This Row],[Łączny przychód]]-Tabela1[[#This Row],[Łączny Koszt]]</f>
        <v>36100</v>
      </c>
      <c r="M554" s="7">
        <f>IF(AND(WEEKDAY(Tabela1[[#This Row],[Dzień]])&lt;=6,WEEKDAY(Tabela1[[#This Row],[Dzień]])&gt;=2),ROUNDDOWN(Tabela1[[#This Row],[Popyt]]*Tabela1[[#This Row],[Liczba Rowerów]],0)*E$734,0)</f>
        <v>0</v>
      </c>
      <c r="N554" s="7">
        <f>Tabela1[[#This Row],[Testowany przychód]]-Tabela1[[#This Row],[Koszt Serwisu]]</f>
        <v>0</v>
      </c>
      <c r="O554" s="4">
        <f>IF(P553 &lt;&gt; 0, O553 + 3, O553)</f>
        <v>49</v>
      </c>
      <c r="P554" s="4">
        <f>IF(AND(C554 &lt;&gt; C555,L553&gt;=2400),2400,0)</f>
        <v>0</v>
      </c>
      <c r="Q554" s="7">
        <f>IF(AND(WEEKDAY(Tabela1[[#This Row],[Dzień]])&lt;=6,WEEKDAY(Tabela1[[#This Row],[Dzień]])&gt;=2),ROUNDDOWN(Tabela1[[#This Row],[Popyt]]*Tabela1[[#This Row],[Nowa liczba rowerów]],0)*30,0)</f>
        <v>0</v>
      </c>
      <c r="R554" s="7">
        <f>IF(WEEKDAY(Tabela1[[#This Row],[Dzień]])=1,Tabela1[[#This Row],[Nowa liczba rowerów]]*15,0) + Tabela1[[#This Row],[Koszt kupionych rowerów]]</f>
        <v>0</v>
      </c>
      <c r="S554"/>
    </row>
    <row r="555" spans="1:19" x14ac:dyDescent="0.25">
      <c r="A555" s="1">
        <v>45480</v>
      </c>
      <c r="B555" s="1" t="s">
        <v>4</v>
      </c>
      <c r="C555" s="4" t="str">
        <f>VLOOKUP(MONTH(Tabela1[[#This Row],[Dzień]]),Tabela3[],2,TRUE)</f>
        <v>Lipiec</v>
      </c>
      <c r="D555" s="4">
        <f>YEAR(Tabela1[[#This Row],[Dzień]])</f>
        <v>2024</v>
      </c>
      <c r="E555" s="2">
        <f>VLOOKUP(Tabela1[[#This Row],[Pora roku]],TabelaPopyt[],2,FALSE)</f>
        <v>0.9</v>
      </c>
      <c r="F555" s="3">
        <v>10</v>
      </c>
      <c r="G555" s="7">
        <f>IF(AND(WEEKDAY(Tabela1[[#This Row],[Dzień]])&lt;=6,WEEKDAY(Tabela1[[#This Row],[Dzień]])&gt;=2),ROUNDDOWN(Tabela1[[#This Row],[Popyt]]*Tabela1[[#This Row],[Liczba Rowerów]],0)*30,0)</f>
        <v>0</v>
      </c>
      <c r="H555" s="7">
        <f>IF(WEEKDAY(Tabela1[[#This Row],[Dzień]])=1,Tabela1[[#This Row],[Liczba Rowerów]]*15,0)</f>
        <v>150</v>
      </c>
      <c r="I555" s="7">
        <f>Tabela1[[#This Row],[Przychód]]-Tabela1[[#This Row],[Koszt Serwisu]]</f>
        <v>-150</v>
      </c>
      <c r="J555" s="7">
        <f>J554+Tabela1[[#This Row],[Przychód]]</f>
        <v>55950</v>
      </c>
      <c r="K555" s="7">
        <f>K554+Tabela1[[#This Row],[Koszt Serwisu]]</f>
        <v>20000</v>
      </c>
      <c r="L555" s="7">
        <f>Tabela1[[#This Row],[Łączny przychód]]-Tabela1[[#This Row],[Łączny Koszt]]</f>
        <v>35950</v>
      </c>
      <c r="M555" s="7">
        <f>IF(AND(WEEKDAY(Tabela1[[#This Row],[Dzień]])&lt;=6,WEEKDAY(Tabela1[[#This Row],[Dzień]])&gt;=2),ROUNDDOWN(Tabela1[[#This Row],[Popyt]]*Tabela1[[#This Row],[Liczba Rowerów]],0)*E$734,0)</f>
        <v>0</v>
      </c>
      <c r="N555" s="7">
        <f>Tabela1[[#This Row],[Testowany przychód]]-Tabela1[[#This Row],[Koszt Serwisu]]</f>
        <v>-150</v>
      </c>
      <c r="O555" s="4">
        <f>IF(P554 &lt;&gt; 0, O554 + 3, O554)</f>
        <v>49</v>
      </c>
      <c r="P555" s="4">
        <f>IF(AND(C555 &lt;&gt; C556,L554&gt;=2400),2400,0)</f>
        <v>0</v>
      </c>
      <c r="Q555" s="7">
        <f>IF(AND(WEEKDAY(Tabela1[[#This Row],[Dzień]])&lt;=6,WEEKDAY(Tabela1[[#This Row],[Dzień]])&gt;=2),ROUNDDOWN(Tabela1[[#This Row],[Popyt]]*Tabela1[[#This Row],[Nowa liczba rowerów]],0)*30,0)</f>
        <v>0</v>
      </c>
      <c r="R555" s="7">
        <f>IF(WEEKDAY(Tabela1[[#This Row],[Dzień]])=1,Tabela1[[#This Row],[Nowa liczba rowerów]]*15,0) + Tabela1[[#This Row],[Koszt kupionych rowerów]]</f>
        <v>735</v>
      </c>
      <c r="S555"/>
    </row>
    <row r="556" spans="1:19" x14ac:dyDescent="0.25">
      <c r="A556" s="1">
        <v>45481</v>
      </c>
      <c r="B556" s="1" t="s">
        <v>4</v>
      </c>
      <c r="C556" s="4" t="str">
        <f>VLOOKUP(MONTH(Tabela1[[#This Row],[Dzień]]),Tabela3[],2,TRUE)</f>
        <v>Lipiec</v>
      </c>
      <c r="D556" s="4">
        <f>YEAR(Tabela1[[#This Row],[Dzień]])</f>
        <v>2024</v>
      </c>
      <c r="E556" s="2">
        <f>VLOOKUP(Tabela1[[#This Row],[Pora roku]],TabelaPopyt[],2,FALSE)</f>
        <v>0.9</v>
      </c>
      <c r="F556" s="3">
        <v>10</v>
      </c>
      <c r="G556" s="7">
        <f>IF(AND(WEEKDAY(Tabela1[[#This Row],[Dzień]])&lt;=6,WEEKDAY(Tabela1[[#This Row],[Dzień]])&gt;=2),ROUNDDOWN(Tabela1[[#This Row],[Popyt]]*Tabela1[[#This Row],[Liczba Rowerów]],0)*30,0)</f>
        <v>270</v>
      </c>
      <c r="H556" s="7">
        <f>IF(WEEKDAY(Tabela1[[#This Row],[Dzień]])=1,Tabela1[[#This Row],[Liczba Rowerów]]*15,0)</f>
        <v>0</v>
      </c>
      <c r="I556" s="7">
        <f>Tabela1[[#This Row],[Przychód]]-Tabela1[[#This Row],[Koszt Serwisu]]</f>
        <v>270</v>
      </c>
      <c r="J556" s="7">
        <f>J555+Tabela1[[#This Row],[Przychód]]</f>
        <v>56220</v>
      </c>
      <c r="K556" s="7">
        <f>K555+Tabela1[[#This Row],[Koszt Serwisu]]</f>
        <v>20000</v>
      </c>
      <c r="L556" s="7">
        <f>Tabela1[[#This Row],[Łączny przychód]]-Tabela1[[#This Row],[Łączny Koszt]]</f>
        <v>36220</v>
      </c>
      <c r="M556" s="7">
        <f>IF(AND(WEEKDAY(Tabela1[[#This Row],[Dzień]])&lt;=6,WEEKDAY(Tabela1[[#This Row],[Dzień]])&gt;=2),ROUNDDOWN(Tabela1[[#This Row],[Popyt]]*Tabela1[[#This Row],[Liczba Rowerów]],0)*E$734,0)</f>
        <v>594</v>
      </c>
      <c r="N556" s="7">
        <f>Tabela1[[#This Row],[Testowany przychód]]-Tabela1[[#This Row],[Koszt Serwisu]]</f>
        <v>594</v>
      </c>
      <c r="O556" s="4">
        <f>IF(P555 &lt;&gt; 0, O555 + 3, O555)</f>
        <v>49</v>
      </c>
      <c r="P556" s="4">
        <f>IF(AND(C556 &lt;&gt; C557,L555&gt;=2400),2400,0)</f>
        <v>0</v>
      </c>
      <c r="Q556" s="7">
        <f>IF(AND(WEEKDAY(Tabela1[[#This Row],[Dzień]])&lt;=6,WEEKDAY(Tabela1[[#This Row],[Dzień]])&gt;=2),ROUNDDOWN(Tabela1[[#This Row],[Popyt]]*Tabela1[[#This Row],[Nowa liczba rowerów]],0)*30,0)</f>
        <v>1320</v>
      </c>
      <c r="R556" s="7">
        <f>IF(WEEKDAY(Tabela1[[#This Row],[Dzień]])=1,Tabela1[[#This Row],[Nowa liczba rowerów]]*15,0) + Tabela1[[#This Row],[Koszt kupionych rowerów]]</f>
        <v>0</v>
      </c>
      <c r="S556"/>
    </row>
    <row r="557" spans="1:19" x14ac:dyDescent="0.25">
      <c r="A557" s="1">
        <v>45482</v>
      </c>
      <c r="B557" s="1" t="s">
        <v>4</v>
      </c>
      <c r="C557" s="4" t="str">
        <f>VLOOKUP(MONTH(Tabela1[[#This Row],[Dzień]]),Tabela3[],2,TRUE)</f>
        <v>Lipiec</v>
      </c>
      <c r="D557" s="4">
        <f>YEAR(Tabela1[[#This Row],[Dzień]])</f>
        <v>2024</v>
      </c>
      <c r="E557" s="2">
        <f>VLOOKUP(Tabela1[[#This Row],[Pora roku]],TabelaPopyt[],2,FALSE)</f>
        <v>0.9</v>
      </c>
      <c r="F557" s="3">
        <v>10</v>
      </c>
      <c r="G557" s="7">
        <f>IF(AND(WEEKDAY(Tabela1[[#This Row],[Dzień]])&lt;=6,WEEKDAY(Tabela1[[#This Row],[Dzień]])&gt;=2),ROUNDDOWN(Tabela1[[#This Row],[Popyt]]*Tabela1[[#This Row],[Liczba Rowerów]],0)*30,0)</f>
        <v>270</v>
      </c>
      <c r="H557" s="7">
        <f>IF(WEEKDAY(Tabela1[[#This Row],[Dzień]])=1,Tabela1[[#This Row],[Liczba Rowerów]]*15,0)</f>
        <v>0</v>
      </c>
      <c r="I557" s="7">
        <f>Tabela1[[#This Row],[Przychód]]-Tabela1[[#This Row],[Koszt Serwisu]]</f>
        <v>270</v>
      </c>
      <c r="J557" s="7">
        <f>J556+Tabela1[[#This Row],[Przychód]]</f>
        <v>56490</v>
      </c>
      <c r="K557" s="7">
        <f>K556+Tabela1[[#This Row],[Koszt Serwisu]]</f>
        <v>20000</v>
      </c>
      <c r="L557" s="7">
        <f>Tabela1[[#This Row],[Łączny przychód]]-Tabela1[[#This Row],[Łączny Koszt]]</f>
        <v>36490</v>
      </c>
      <c r="M557" s="7">
        <f>IF(AND(WEEKDAY(Tabela1[[#This Row],[Dzień]])&lt;=6,WEEKDAY(Tabela1[[#This Row],[Dzień]])&gt;=2),ROUNDDOWN(Tabela1[[#This Row],[Popyt]]*Tabela1[[#This Row],[Liczba Rowerów]],0)*E$734,0)</f>
        <v>594</v>
      </c>
      <c r="N557" s="7">
        <f>Tabela1[[#This Row],[Testowany przychód]]-Tabela1[[#This Row],[Koszt Serwisu]]</f>
        <v>594</v>
      </c>
      <c r="O557" s="4">
        <f>IF(P556 &lt;&gt; 0, O556 + 3, O556)</f>
        <v>49</v>
      </c>
      <c r="P557" s="4">
        <f>IF(AND(C557 &lt;&gt; C558,L556&gt;=2400),2400,0)</f>
        <v>0</v>
      </c>
      <c r="Q557" s="7">
        <f>IF(AND(WEEKDAY(Tabela1[[#This Row],[Dzień]])&lt;=6,WEEKDAY(Tabela1[[#This Row],[Dzień]])&gt;=2),ROUNDDOWN(Tabela1[[#This Row],[Popyt]]*Tabela1[[#This Row],[Nowa liczba rowerów]],0)*30,0)</f>
        <v>1320</v>
      </c>
      <c r="R557" s="7">
        <f>IF(WEEKDAY(Tabela1[[#This Row],[Dzień]])=1,Tabela1[[#This Row],[Nowa liczba rowerów]]*15,0) + Tabela1[[#This Row],[Koszt kupionych rowerów]]</f>
        <v>0</v>
      </c>
      <c r="S557"/>
    </row>
    <row r="558" spans="1:19" x14ac:dyDescent="0.25">
      <c r="A558" s="1">
        <v>45483</v>
      </c>
      <c r="B558" s="1" t="s">
        <v>4</v>
      </c>
      <c r="C558" s="4" t="str">
        <f>VLOOKUP(MONTH(Tabela1[[#This Row],[Dzień]]),Tabela3[],2,TRUE)</f>
        <v>Lipiec</v>
      </c>
      <c r="D558" s="4">
        <f>YEAR(Tabela1[[#This Row],[Dzień]])</f>
        <v>2024</v>
      </c>
      <c r="E558" s="2">
        <f>VLOOKUP(Tabela1[[#This Row],[Pora roku]],TabelaPopyt[],2,FALSE)</f>
        <v>0.9</v>
      </c>
      <c r="F558" s="3">
        <v>10</v>
      </c>
      <c r="G558" s="7">
        <f>IF(AND(WEEKDAY(Tabela1[[#This Row],[Dzień]])&lt;=6,WEEKDAY(Tabela1[[#This Row],[Dzień]])&gt;=2),ROUNDDOWN(Tabela1[[#This Row],[Popyt]]*Tabela1[[#This Row],[Liczba Rowerów]],0)*30,0)</f>
        <v>270</v>
      </c>
      <c r="H558" s="7">
        <f>IF(WEEKDAY(Tabela1[[#This Row],[Dzień]])=1,Tabela1[[#This Row],[Liczba Rowerów]]*15,0)</f>
        <v>0</v>
      </c>
      <c r="I558" s="7">
        <f>Tabela1[[#This Row],[Przychód]]-Tabela1[[#This Row],[Koszt Serwisu]]</f>
        <v>270</v>
      </c>
      <c r="J558" s="7">
        <f>J557+Tabela1[[#This Row],[Przychód]]</f>
        <v>56760</v>
      </c>
      <c r="K558" s="7">
        <f>K557+Tabela1[[#This Row],[Koszt Serwisu]]</f>
        <v>20000</v>
      </c>
      <c r="L558" s="7">
        <f>Tabela1[[#This Row],[Łączny przychód]]-Tabela1[[#This Row],[Łączny Koszt]]</f>
        <v>36760</v>
      </c>
      <c r="M558" s="7">
        <f>IF(AND(WEEKDAY(Tabela1[[#This Row],[Dzień]])&lt;=6,WEEKDAY(Tabela1[[#This Row],[Dzień]])&gt;=2),ROUNDDOWN(Tabela1[[#This Row],[Popyt]]*Tabela1[[#This Row],[Liczba Rowerów]],0)*E$734,0)</f>
        <v>594</v>
      </c>
      <c r="N558" s="7">
        <f>Tabela1[[#This Row],[Testowany przychód]]-Tabela1[[#This Row],[Koszt Serwisu]]</f>
        <v>594</v>
      </c>
      <c r="O558" s="4">
        <f>IF(P557 &lt;&gt; 0, O557 + 3, O557)</f>
        <v>49</v>
      </c>
      <c r="P558" s="4">
        <f>IF(AND(C558 &lt;&gt; C559,L557&gt;=2400),2400,0)</f>
        <v>0</v>
      </c>
      <c r="Q558" s="7">
        <f>IF(AND(WEEKDAY(Tabela1[[#This Row],[Dzień]])&lt;=6,WEEKDAY(Tabela1[[#This Row],[Dzień]])&gt;=2),ROUNDDOWN(Tabela1[[#This Row],[Popyt]]*Tabela1[[#This Row],[Nowa liczba rowerów]],0)*30,0)</f>
        <v>1320</v>
      </c>
      <c r="R558" s="7">
        <f>IF(WEEKDAY(Tabela1[[#This Row],[Dzień]])=1,Tabela1[[#This Row],[Nowa liczba rowerów]]*15,0) + Tabela1[[#This Row],[Koszt kupionych rowerów]]</f>
        <v>0</v>
      </c>
      <c r="S558"/>
    </row>
    <row r="559" spans="1:19" x14ac:dyDescent="0.25">
      <c r="A559" s="1">
        <v>45484</v>
      </c>
      <c r="B559" s="1" t="s">
        <v>4</v>
      </c>
      <c r="C559" s="4" t="str">
        <f>VLOOKUP(MONTH(Tabela1[[#This Row],[Dzień]]),Tabela3[],2,TRUE)</f>
        <v>Lipiec</v>
      </c>
      <c r="D559" s="4">
        <f>YEAR(Tabela1[[#This Row],[Dzień]])</f>
        <v>2024</v>
      </c>
      <c r="E559" s="2">
        <f>VLOOKUP(Tabela1[[#This Row],[Pora roku]],TabelaPopyt[],2,FALSE)</f>
        <v>0.9</v>
      </c>
      <c r="F559" s="3">
        <v>10</v>
      </c>
      <c r="G559" s="7">
        <f>IF(AND(WEEKDAY(Tabela1[[#This Row],[Dzień]])&lt;=6,WEEKDAY(Tabela1[[#This Row],[Dzień]])&gt;=2),ROUNDDOWN(Tabela1[[#This Row],[Popyt]]*Tabela1[[#This Row],[Liczba Rowerów]],0)*30,0)</f>
        <v>270</v>
      </c>
      <c r="H559" s="7">
        <f>IF(WEEKDAY(Tabela1[[#This Row],[Dzień]])=1,Tabela1[[#This Row],[Liczba Rowerów]]*15,0)</f>
        <v>0</v>
      </c>
      <c r="I559" s="7">
        <f>Tabela1[[#This Row],[Przychód]]-Tabela1[[#This Row],[Koszt Serwisu]]</f>
        <v>270</v>
      </c>
      <c r="J559" s="7">
        <f>J558+Tabela1[[#This Row],[Przychód]]</f>
        <v>57030</v>
      </c>
      <c r="K559" s="7">
        <f>K558+Tabela1[[#This Row],[Koszt Serwisu]]</f>
        <v>20000</v>
      </c>
      <c r="L559" s="7">
        <f>Tabela1[[#This Row],[Łączny przychód]]-Tabela1[[#This Row],[Łączny Koszt]]</f>
        <v>37030</v>
      </c>
      <c r="M559" s="7">
        <f>IF(AND(WEEKDAY(Tabela1[[#This Row],[Dzień]])&lt;=6,WEEKDAY(Tabela1[[#This Row],[Dzień]])&gt;=2),ROUNDDOWN(Tabela1[[#This Row],[Popyt]]*Tabela1[[#This Row],[Liczba Rowerów]],0)*E$734,0)</f>
        <v>594</v>
      </c>
      <c r="N559" s="7">
        <f>Tabela1[[#This Row],[Testowany przychód]]-Tabela1[[#This Row],[Koszt Serwisu]]</f>
        <v>594</v>
      </c>
      <c r="O559" s="4">
        <f>IF(P558 &lt;&gt; 0, O558 + 3, O558)</f>
        <v>49</v>
      </c>
      <c r="P559" s="4">
        <f>IF(AND(C559 &lt;&gt; C560,L558&gt;=2400),2400,0)</f>
        <v>0</v>
      </c>
      <c r="Q559" s="7">
        <f>IF(AND(WEEKDAY(Tabela1[[#This Row],[Dzień]])&lt;=6,WEEKDAY(Tabela1[[#This Row],[Dzień]])&gt;=2),ROUNDDOWN(Tabela1[[#This Row],[Popyt]]*Tabela1[[#This Row],[Nowa liczba rowerów]],0)*30,0)</f>
        <v>1320</v>
      </c>
      <c r="R559" s="7">
        <f>IF(WEEKDAY(Tabela1[[#This Row],[Dzień]])=1,Tabela1[[#This Row],[Nowa liczba rowerów]]*15,0) + Tabela1[[#This Row],[Koszt kupionych rowerów]]</f>
        <v>0</v>
      </c>
      <c r="S559"/>
    </row>
    <row r="560" spans="1:19" x14ac:dyDescent="0.25">
      <c r="A560" s="1">
        <v>45485</v>
      </c>
      <c r="B560" s="1" t="s">
        <v>4</v>
      </c>
      <c r="C560" s="4" t="str">
        <f>VLOOKUP(MONTH(Tabela1[[#This Row],[Dzień]]),Tabela3[],2,TRUE)</f>
        <v>Lipiec</v>
      </c>
      <c r="D560" s="4">
        <f>YEAR(Tabela1[[#This Row],[Dzień]])</f>
        <v>2024</v>
      </c>
      <c r="E560" s="2">
        <f>VLOOKUP(Tabela1[[#This Row],[Pora roku]],TabelaPopyt[],2,FALSE)</f>
        <v>0.9</v>
      </c>
      <c r="F560" s="3">
        <v>10</v>
      </c>
      <c r="G560" s="7">
        <f>IF(AND(WEEKDAY(Tabela1[[#This Row],[Dzień]])&lt;=6,WEEKDAY(Tabela1[[#This Row],[Dzień]])&gt;=2),ROUNDDOWN(Tabela1[[#This Row],[Popyt]]*Tabela1[[#This Row],[Liczba Rowerów]],0)*30,0)</f>
        <v>270</v>
      </c>
      <c r="H560" s="7">
        <f>IF(WEEKDAY(Tabela1[[#This Row],[Dzień]])=1,Tabela1[[#This Row],[Liczba Rowerów]]*15,0)</f>
        <v>0</v>
      </c>
      <c r="I560" s="7">
        <f>Tabela1[[#This Row],[Przychód]]-Tabela1[[#This Row],[Koszt Serwisu]]</f>
        <v>270</v>
      </c>
      <c r="J560" s="7">
        <f>J559+Tabela1[[#This Row],[Przychód]]</f>
        <v>57300</v>
      </c>
      <c r="K560" s="7">
        <f>K559+Tabela1[[#This Row],[Koszt Serwisu]]</f>
        <v>20000</v>
      </c>
      <c r="L560" s="7">
        <f>Tabela1[[#This Row],[Łączny przychód]]-Tabela1[[#This Row],[Łączny Koszt]]</f>
        <v>37300</v>
      </c>
      <c r="M560" s="7">
        <f>IF(AND(WEEKDAY(Tabela1[[#This Row],[Dzień]])&lt;=6,WEEKDAY(Tabela1[[#This Row],[Dzień]])&gt;=2),ROUNDDOWN(Tabela1[[#This Row],[Popyt]]*Tabela1[[#This Row],[Liczba Rowerów]],0)*E$734,0)</f>
        <v>594</v>
      </c>
      <c r="N560" s="7">
        <f>Tabela1[[#This Row],[Testowany przychód]]-Tabela1[[#This Row],[Koszt Serwisu]]</f>
        <v>594</v>
      </c>
      <c r="O560" s="4">
        <f>IF(P559 &lt;&gt; 0, O559 + 3, O559)</f>
        <v>49</v>
      </c>
      <c r="P560" s="4">
        <f>IF(AND(C560 &lt;&gt; C561,L559&gt;=2400),2400,0)</f>
        <v>0</v>
      </c>
      <c r="Q560" s="7">
        <f>IF(AND(WEEKDAY(Tabela1[[#This Row],[Dzień]])&lt;=6,WEEKDAY(Tabela1[[#This Row],[Dzień]])&gt;=2),ROUNDDOWN(Tabela1[[#This Row],[Popyt]]*Tabela1[[#This Row],[Nowa liczba rowerów]],0)*30,0)</f>
        <v>1320</v>
      </c>
      <c r="R560" s="7">
        <f>IF(WEEKDAY(Tabela1[[#This Row],[Dzień]])=1,Tabela1[[#This Row],[Nowa liczba rowerów]]*15,0) + Tabela1[[#This Row],[Koszt kupionych rowerów]]</f>
        <v>0</v>
      </c>
      <c r="S560"/>
    </row>
    <row r="561" spans="1:19" x14ac:dyDescent="0.25">
      <c r="A561" s="1">
        <v>45486</v>
      </c>
      <c r="B561" s="1" t="s">
        <v>4</v>
      </c>
      <c r="C561" s="4" t="str">
        <f>VLOOKUP(MONTH(Tabela1[[#This Row],[Dzień]]),Tabela3[],2,TRUE)</f>
        <v>Lipiec</v>
      </c>
      <c r="D561" s="4">
        <f>YEAR(Tabela1[[#This Row],[Dzień]])</f>
        <v>2024</v>
      </c>
      <c r="E561" s="2">
        <f>VLOOKUP(Tabela1[[#This Row],[Pora roku]],TabelaPopyt[],2,FALSE)</f>
        <v>0.9</v>
      </c>
      <c r="F561" s="3">
        <v>10</v>
      </c>
      <c r="G561" s="7">
        <f>IF(AND(WEEKDAY(Tabela1[[#This Row],[Dzień]])&lt;=6,WEEKDAY(Tabela1[[#This Row],[Dzień]])&gt;=2),ROUNDDOWN(Tabela1[[#This Row],[Popyt]]*Tabela1[[#This Row],[Liczba Rowerów]],0)*30,0)</f>
        <v>0</v>
      </c>
      <c r="H561" s="7">
        <f>IF(WEEKDAY(Tabela1[[#This Row],[Dzień]])=1,Tabela1[[#This Row],[Liczba Rowerów]]*15,0)</f>
        <v>0</v>
      </c>
      <c r="I561" s="7">
        <f>Tabela1[[#This Row],[Przychód]]-Tabela1[[#This Row],[Koszt Serwisu]]</f>
        <v>0</v>
      </c>
      <c r="J561" s="7">
        <f>J560+Tabela1[[#This Row],[Przychód]]</f>
        <v>57300</v>
      </c>
      <c r="K561" s="7">
        <f>K560+Tabela1[[#This Row],[Koszt Serwisu]]</f>
        <v>20000</v>
      </c>
      <c r="L561" s="7">
        <f>Tabela1[[#This Row],[Łączny przychód]]-Tabela1[[#This Row],[Łączny Koszt]]</f>
        <v>37300</v>
      </c>
      <c r="M561" s="7">
        <f>IF(AND(WEEKDAY(Tabela1[[#This Row],[Dzień]])&lt;=6,WEEKDAY(Tabela1[[#This Row],[Dzień]])&gt;=2),ROUNDDOWN(Tabela1[[#This Row],[Popyt]]*Tabela1[[#This Row],[Liczba Rowerów]],0)*E$734,0)</f>
        <v>0</v>
      </c>
      <c r="N561" s="7">
        <f>Tabela1[[#This Row],[Testowany przychód]]-Tabela1[[#This Row],[Koszt Serwisu]]</f>
        <v>0</v>
      </c>
      <c r="O561" s="4">
        <f>IF(P560 &lt;&gt; 0, O560 + 3, O560)</f>
        <v>49</v>
      </c>
      <c r="P561" s="4">
        <f>IF(AND(C561 &lt;&gt; C562,L560&gt;=2400),2400,0)</f>
        <v>0</v>
      </c>
      <c r="Q561" s="7">
        <f>IF(AND(WEEKDAY(Tabela1[[#This Row],[Dzień]])&lt;=6,WEEKDAY(Tabela1[[#This Row],[Dzień]])&gt;=2),ROUNDDOWN(Tabela1[[#This Row],[Popyt]]*Tabela1[[#This Row],[Nowa liczba rowerów]],0)*30,0)</f>
        <v>0</v>
      </c>
      <c r="R561" s="7">
        <f>IF(WEEKDAY(Tabela1[[#This Row],[Dzień]])=1,Tabela1[[#This Row],[Nowa liczba rowerów]]*15,0) + Tabela1[[#This Row],[Koszt kupionych rowerów]]</f>
        <v>0</v>
      </c>
      <c r="S561"/>
    </row>
    <row r="562" spans="1:19" x14ac:dyDescent="0.25">
      <c r="A562" s="1">
        <v>45487</v>
      </c>
      <c r="B562" s="1" t="s">
        <v>4</v>
      </c>
      <c r="C562" s="4" t="str">
        <f>VLOOKUP(MONTH(Tabela1[[#This Row],[Dzień]]),Tabela3[],2,TRUE)</f>
        <v>Lipiec</v>
      </c>
      <c r="D562" s="4">
        <f>YEAR(Tabela1[[#This Row],[Dzień]])</f>
        <v>2024</v>
      </c>
      <c r="E562" s="2">
        <f>VLOOKUP(Tabela1[[#This Row],[Pora roku]],TabelaPopyt[],2,FALSE)</f>
        <v>0.9</v>
      </c>
      <c r="F562" s="3">
        <v>10</v>
      </c>
      <c r="G562" s="7">
        <f>IF(AND(WEEKDAY(Tabela1[[#This Row],[Dzień]])&lt;=6,WEEKDAY(Tabela1[[#This Row],[Dzień]])&gt;=2),ROUNDDOWN(Tabela1[[#This Row],[Popyt]]*Tabela1[[#This Row],[Liczba Rowerów]],0)*30,0)</f>
        <v>0</v>
      </c>
      <c r="H562" s="7">
        <f>IF(WEEKDAY(Tabela1[[#This Row],[Dzień]])=1,Tabela1[[#This Row],[Liczba Rowerów]]*15,0)</f>
        <v>150</v>
      </c>
      <c r="I562" s="7">
        <f>Tabela1[[#This Row],[Przychód]]-Tabela1[[#This Row],[Koszt Serwisu]]</f>
        <v>-150</v>
      </c>
      <c r="J562" s="7">
        <f>J561+Tabela1[[#This Row],[Przychód]]</f>
        <v>57300</v>
      </c>
      <c r="K562" s="7">
        <f>K561+Tabela1[[#This Row],[Koszt Serwisu]]</f>
        <v>20150</v>
      </c>
      <c r="L562" s="7">
        <f>Tabela1[[#This Row],[Łączny przychód]]-Tabela1[[#This Row],[Łączny Koszt]]</f>
        <v>37150</v>
      </c>
      <c r="M562" s="7">
        <f>IF(AND(WEEKDAY(Tabela1[[#This Row],[Dzień]])&lt;=6,WEEKDAY(Tabela1[[#This Row],[Dzień]])&gt;=2),ROUNDDOWN(Tabela1[[#This Row],[Popyt]]*Tabela1[[#This Row],[Liczba Rowerów]],0)*E$734,0)</f>
        <v>0</v>
      </c>
      <c r="N562" s="7">
        <f>Tabela1[[#This Row],[Testowany przychód]]-Tabela1[[#This Row],[Koszt Serwisu]]</f>
        <v>-150</v>
      </c>
      <c r="O562" s="4">
        <f>IF(P561 &lt;&gt; 0, O561 + 3, O561)</f>
        <v>49</v>
      </c>
      <c r="P562" s="4">
        <f>IF(AND(C562 &lt;&gt; C563,L561&gt;=2400),2400,0)</f>
        <v>0</v>
      </c>
      <c r="Q562" s="7">
        <f>IF(AND(WEEKDAY(Tabela1[[#This Row],[Dzień]])&lt;=6,WEEKDAY(Tabela1[[#This Row],[Dzień]])&gt;=2),ROUNDDOWN(Tabela1[[#This Row],[Popyt]]*Tabela1[[#This Row],[Nowa liczba rowerów]],0)*30,0)</f>
        <v>0</v>
      </c>
      <c r="R562" s="7">
        <f>IF(WEEKDAY(Tabela1[[#This Row],[Dzień]])=1,Tabela1[[#This Row],[Nowa liczba rowerów]]*15,0) + Tabela1[[#This Row],[Koszt kupionych rowerów]]</f>
        <v>735</v>
      </c>
      <c r="S562"/>
    </row>
    <row r="563" spans="1:19" x14ac:dyDescent="0.25">
      <c r="A563" s="1">
        <v>45488</v>
      </c>
      <c r="B563" s="1" t="s">
        <v>4</v>
      </c>
      <c r="C563" s="4" t="str">
        <f>VLOOKUP(MONTH(Tabela1[[#This Row],[Dzień]]),Tabela3[],2,TRUE)</f>
        <v>Lipiec</v>
      </c>
      <c r="D563" s="4">
        <f>YEAR(Tabela1[[#This Row],[Dzień]])</f>
        <v>2024</v>
      </c>
      <c r="E563" s="2">
        <f>VLOOKUP(Tabela1[[#This Row],[Pora roku]],TabelaPopyt[],2,FALSE)</f>
        <v>0.9</v>
      </c>
      <c r="F563" s="3">
        <v>10</v>
      </c>
      <c r="G563" s="7">
        <f>IF(AND(WEEKDAY(Tabela1[[#This Row],[Dzień]])&lt;=6,WEEKDAY(Tabela1[[#This Row],[Dzień]])&gt;=2),ROUNDDOWN(Tabela1[[#This Row],[Popyt]]*Tabela1[[#This Row],[Liczba Rowerów]],0)*30,0)</f>
        <v>270</v>
      </c>
      <c r="H563" s="7">
        <f>IF(WEEKDAY(Tabela1[[#This Row],[Dzień]])=1,Tabela1[[#This Row],[Liczba Rowerów]]*15,0)</f>
        <v>0</v>
      </c>
      <c r="I563" s="7">
        <f>Tabela1[[#This Row],[Przychód]]-Tabela1[[#This Row],[Koszt Serwisu]]</f>
        <v>270</v>
      </c>
      <c r="J563" s="7">
        <f>J562+Tabela1[[#This Row],[Przychód]]</f>
        <v>57570</v>
      </c>
      <c r="K563" s="7">
        <f>K562+Tabela1[[#This Row],[Koszt Serwisu]]</f>
        <v>20150</v>
      </c>
      <c r="L563" s="7">
        <f>Tabela1[[#This Row],[Łączny przychód]]-Tabela1[[#This Row],[Łączny Koszt]]</f>
        <v>37420</v>
      </c>
      <c r="M563" s="7">
        <f>IF(AND(WEEKDAY(Tabela1[[#This Row],[Dzień]])&lt;=6,WEEKDAY(Tabela1[[#This Row],[Dzień]])&gt;=2),ROUNDDOWN(Tabela1[[#This Row],[Popyt]]*Tabela1[[#This Row],[Liczba Rowerów]],0)*E$734,0)</f>
        <v>594</v>
      </c>
      <c r="N563" s="7">
        <f>Tabela1[[#This Row],[Testowany przychód]]-Tabela1[[#This Row],[Koszt Serwisu]]</f>
        <v>594</v>
      </c>
      <c r="O563" s="4">
        <f>IF(P562 &lt;&gt; 0, O562 + 3, O562)</f>
        <v>49</v>
      </c>
      <c r="P563" s="4">
        <f>IF(AND(C563 &lt;&gt; C564,L562&gt;=2400),2400,0)</f>
        <v>0</v>
      </c>
      <c r="Q563" s="7">
        <f>IF(AND(WEEKDAY(Tabela1[[#This Row],[Dzień]])&lt;=6,WEEKDAY(Tabela1[[#This Row],[Dzień]])&gt;=2),ROUNDDOWN(Tabela1[[#This Row],[Popyt]]*Tabela1[[#This Row],[Nowa liczba rowerów]],0)*30,0)</f>
        <v>1320</v>
      </c>
      <c r="R563" s="7">
        <f>IF(WEEKDAY(Tabela1[[#This Row],[Dzień]])=1,Tabela1[[#This Row],[Nowa liczba rowerów]]*15,0) + Tabela1[[#This Row],[Koszt kupionych rowerów]]</f>
        <v>0</v>
      </c>
      <c r="S563"/>
    </row>
    <row r="564" spans="1:19" x14ac:dyDescent="0.25">
      <c r="A564" s="1">
        <v>45489</v>
      </c>
      <c r="B564" s="1" t="s">
        <v>4</v>
      </c>
      <c r="C564" s="4" t="str">
        <f>VLOOKUP(MONTH(Tabela1[[#This Row],[Dzień]]),Tabela3[],2,TRUE)</f>
        <v>Lipiec</v>
      </c>
      <c r="D564" s="4">
        <f>YEAR(Tabela1[[#This Row],[Dzień]])</f>
        <v>2024</v>
      </c>
      <c r="E564" s="2">
        <f>VLOOKUP(Tabela1[[#This Row],[Pora roku]],TabelaPopyt[],2,FALSE)</f>
        <v>0.9</v>
      </c>
      <c r="F564" s="3">
        <v>10</v>
      </c>
      <c r="G564" s="7">
        <f>IF(AND(WEEKDAY(Tabela1[[#This Row],[Dzień]])&lt;=6,WEEKDAY(Tabela1[[#This Row],[Dzień]])&gt;=2),ROUNDDOWN(Tabela1[[#This Row],[Popyt]]*Tabela1[[#This Row],[Liczba Rowerów]],0)*30,0)</f>
        <v>270</v>
      </c>
      <c r="H564" s="7">
        <f>IF(WEEKDAY(Tabela1[[#This Row],[Dzień]])=1,Tabela1[[#This Row],[Liczba Rowerów]]*15,0)</f>
        <v>0</v>
      </c>
      <c r="I564" s="7">
        <f>Tabela1[[#This Row],[Przychód]]-Tabela1[[#This Row],[Koszt Serwisu]]</f>
        <v>270</v>
      </c>
      <c r="J564" s="7">
        <f>J563+Tabela1[[#This Row],[Przychód]]</f>
        <v>57840</v>
      </c>
      <c r="K564" s="7">
        <f>K563+Tabela1[[#This Row],[Koszt Serwisu]]</f>
        <v>20150</v>
      </c>
      <c r="L564" s="7">
        <f>Tabela1[[#This Row],[Łączny przychód]]-Tabela1[[#This Row],[Łączny Koszt]]</f>
        <v>37690</v>
      </c>
      <c r="M564" s="7">
        <f>IF(AND(WEEKDAY(Tabela1[[#This Row],[Dzień]])&lt;=6,WEEKDAY(Tabela1[[#This Row],[Dzień]])&gt;=2),ROUNDDOWN(Tabela1[[#This Row],[Popyt]]*Tabela1[[#This Row],[Liczba Rowerów]],0)*E$734,0)</f>
        <v>594</v>
      </c>
      <c r="N564" s="7">
        <f>Tabela1[[#This Row],[Testowany przychód]]-Tabela1[[#This Row],[Koszt Serwisu]]</f>
        <v>594</v>
      </c>
      <c r="O564" s="4">
        <f>IF(P563 &lt;&gt; 0, O563 + 3, O563)</f>
        <v>49</v>
      </c>
      <c r="P564" s="4">
        <f>IF(AND(C564 &lt;&gt; C565,L563&gt;=2400),2400,0)</f>
        <v>0</v>
      </c>
      <c r="Q564" s="7">
        <f>IF(AND(WEEKDAY(Tabela1[[#This Row],[Dzień]])&lt;=6,WEEKDAY(Tabela1[[#This Row],[Dzień]])&gt;=2),ROUNDDOWN(Tabela1[[#This Row],[Popyt]]*Tabela1[[#This Row],[Nowa liczba rowerów]],0)*30,0)</f>
        <v>1320</v>
      </c>
      <c r="R564" s="7">
        <f>IF(WEEKDAY(Tabela1[[#This Row],[Dzień]])=1,Tabela1[[#This Row],[Nowa liczba rowerów]]*15,0) + Tabela1[[#This Row],[Koszt kupionych rowerów]]</f>
        <v>0</v>
      </c>
      <c r="S564"/>
    </row>
    <row r="565" spans="1:19" x14ac:dyDescent="0.25">
      <c r="A565" s="1">
        <v>45490</v>
      </c>
      <c r="B565" s="1" t="s">
        <v>4</v>
      </c>
      <c r="C565" s="4" t="str">
        <f>VLOOKUP(MONTH(Tabela1[[#This Row],[Dzień]]),Tabela3[],2,TRUE)</f>
        <v>Lipiec</v>
      </c>
      <c r="D565" s="4">
        <f>YEAR(Tabela1[[#This Row],[Dzień]])</f>
        <v>2024</v>
      </c>
      <c r="E565" s="2">
        <f>VLOOKUP(Tabela1[[#This Row],[Pora roku]],TabelaPopyt[],2,FALSE)</f>
        <v>0.9</v>
      </c>
      <c r="F565" s="3">
        <v>10</v>
      </c>
      <c r="G565" s="7">
        <f>IF(AND(WEEKDAY(Tabela1[[#This Row],[Dzień]])&lt;=6,WEEKDAY(Tabela1[[#This Row],[Dzień]])&gt;=2),ROUNDDOWN(Tabela1[[#This Row],[Popyt]]*Tabela1[[#This Row],[Liczba Rowerów]],0)*30,0)</f>
        <v>270</v>
      </c>
      <c r="H565" s="7">
        <f>IF(WEEKDAY(Tabela1[[#This Row],[Dzień]])=1,Tabela1[[#This Row],[Liczba Rowerów]]*15,0)</f>
        <v>0</v>
      </c>
      <c r="I565" s="7">
        <f>Tabela1[[#This Row],[Przychód]]-Tabela1[[#This Row],[Koszt Serwisu]]</f>
        <v>270</v>
      </c>
      <c r="J565" s="7">
        <f>J564+Tabela1[[#This Row],[Przychód]]</f>
        <v>58110</v>
      </c>
      <c r="K565" s="7">
        <f>K564+Tabela1[[#This Row],[Koszt Serwisu]]</f>
        <v>20150</v>
      </c>
      <c r="L565" s="7">
        <f>Tabela1[[#This Row],[Łączny przychód]]-Tabela1[[#This Row],[Łączny Koszt]]</f>
        <v>37960</v>
      </c>
      <c r="M565" s="7">
        <f>IF(AND(WEEKDAY(Tabela1[[#This Row],[Dzień]])&lt;=6,WEEKDAY(Tabela1[[#This Row],[Dzień]])&gt;=2),ROUNDDOWN(Tabela1[[#This Row],[Popyt]]*Tabela1[[#This Row],[Liczba Rowerów]],0)*E$734,0)</f>
        <v>594</v>
      </c>
      <c r="N565" s="7">
        <f>Tabela1[[#This Row],[Testowany przychód]]-Tabela1[[#This Row],[Koszt Serwisu]]</f>
        <v>594</v>
      </c>
      <c r="O565" s="4">
        <f>IF(P564 &lt;&gt; 0, O564 + 3, O564)</f>
        <v>49</v>
      </c>
      <c r="P565" s="4">
        <f>IF(AND(C565 &lt;&gt; C566,L564&gt;=2400),2400,0)</f>
        <v>0</v>
      </c>
      <c r="Q565" s="7">
        <f>IF(AND(WEEKDAY(Tabela1[[#This Row],[Dzień]])&lt;=6,WEEKDAY(Tabela1[[#This Row],[Dzień]])&gt;=2),ROUNDDOWN(Tabela1[[#This Row],[Popyt]]*Tabela1[[#This Row],[Nowa liczba rowerów]],0)*30,0)</f>
        <v>1320</v>
      </c>
      <c r="R565" s="7">
        <f>IF(WEEKDAY(Tabela1[[#This Row],[Dzień]])=1,Tabela1[[#This Row],[Nowa liczba rowerów]]*15,0) + Tabela1[[#This Row],[Koszt kupionych rowerów]]</f>
        <v>0</v>
      </c>
      <c r="S565"/>
    </row>
    <row r="566" spans="1:19" x14ac:dyDescent="0.25">
      <c r="A566" s="1">
        <v>45491</v>
      </c>
      <c r="B566" s="1" t="s">
        <v>4</v>
      </c>
      <c r="C566" s="4" t="str">
        <f>VLOOKUP(MONTH(Tabela1[[#This Row],[Dzień]]),Tabela3[],2,TRUE)</f>
        <v>Lipiec</v>
      </c>
      <c r="D566" s="4">
        <f>YEAR(Tabela1[[#This Row],[Dzień]])</f>
        <v>2024</v>
      </c>
      <c r="E566" s="2">
        <f>VLOOKUP(Tabela1[[#This Row],[Pora roku]],TabelaPopyt[],2,FALSE)</f>
        <v>0.9</v>
      </c>
      <c r="F566" s="3">
        <v>10</v>
      </c>
      <c r="G566" s="7">
        <f>IF(AND(WEEKDAY(Tabela1[[#This Row],[Dzień]])&lt;=6,WEEKDAY(Tabela1[[#This Row],[Dzień]])&gt;=2),ROUNDDOWN(Tabela1[[#This Row],[Popyt]]*Tabela1[[#This Row],[Liczba Rowerów]],0)*30,0)</f>
        <v>270</v>
      </c>
      <c r="H566" s="7">
        <f>IF(WEEKDAY(Tabela1[[#This Row],[Dzień]])=1,Tabela1[[#This Row],[Liczba Rowerów]]*15,0)</f>
        <v>0</v>
      </c>
      <c r="I566" s="7">
        <f>Tabela1[[#This Row],[Przychód]]-Tabela1[[#This Row],[Koszt Serwisu]]</f>
        <v>270</v>
      </c>
      <c r="J566" s="7">
        <f>J565+Tabela1[[#This Row],[Przychód]]</f>
        <v>58380</v>
      </c>
      <c r="K566" s="7">
        <f>K565+Tabela1[[#This Row],[Koszt Serwisu]]</f>
        <v>20150</v>
      </c>
      <c r="L566" s="7">
        <f>Tabela1[[#This Row],[Łączny przychód]]-Tabela1[[#This Row],[Łączny Koszt]]</f>
        <v>38230</v>
      </c>
      <c r="M566" s="7">
        <f>IF(AND(WEEKDAY(Tabela1[[#This Row],[Dzień]])&lt;=6,WEEKDAY(Tabela1[[#This Row],[Dzień]])&gt;=2),ROUNDDOWN(Tabela1[[#This Row],[Popyt]]*Tabela1[[#This Row],[Liczba Rowerów]],0)*E$734,0)</f>
        <v>594</v>
      </c>
      <c r="N566" s="7">
        <f>Tabela1[[#This Row],[Testowany przychód]]-Tabela1[[#This Row],[Koszt Serwisu]]</f>
        <v>594</v>
      </c>
      <c r="O566" s="4">
        <f>IF(P565 &lt;&gt; 0, O565 + 3, O565)</f>
        <v>49</v>
      </c>
      <c r="P566" s="4">
        <f>IF(AND(C566 &lt;&gt; C567,L565&gt;=2400),2400,0)</f>
        <v>0</v>
      </c>
      <c r="Q566" s="7">
        <f>IF(AND(WEEKDAY(Tabela1[[#This Row],[Dzień]])&lt;=6,WEEKDAY(Tabela1[[#This Row],[Dzień]])&gt;=2),ROUNDDOWN(Tabela1[[#This Row],[Popyt]]*Tabela1[[#This Row],[Nowa liczba rowerów]],0)*30,0)</f>
        <v>1320</v>
      </c>
      <c r="R566" s="7">
        <f>IF(WEEKDAY(Tabela1[[#This Row],[Dzień]])=1,Tabela1[[#This Row],[Nowa liczba rowerów]]*15,0) + Tabela1[[#This Row],[Koszt kupionych rowerów]]</f>
        <v>0</v>
      </c>
      <c r="S566"/>
    </row>
    <row r="567" spans="1:19" x14ac:dyDescent="0.25">
      <c r="A567" s="1">
        <v>45492</v>
      </c>
      <c r="B567" s="1" t="s">
        <v>4</v>
      </c>
      <c r="C567" s="4" t="str">
        <f>VLOOKUP(MONTH(Tabela1[[#This Row],[Dzień]]),Tabela3[],2,TRUE)</f>
        <v>Lipiec</v>
      </c>
      <c r="D567" s="4">
        <f>YEAR(Tabela1[[#This Row],[Dzień]])</f>
        <v>2024</v>
      </c>
      <c r="E567" s="2">
        <f>VLOOKUP(Tabela1[[#This Row],[Pora roku]],TabelaPopyt[],2,FALSE)</f>
        <v>0.9</v>
      </c>
      <c r="F567" s="3">
        <v>10</v>
      </c>
      <c r="G567" s="7">
        <f>IF(AND(WEEKDAY(Tabela1[[#This Row],[Dzień]])&lt;=6,WEEKDAY(Tabela1[[#This Row],[Dzień]])&gt;=2),ROUNDDOWN(Tabela1[[#This Row],[Popyt]]*Tabela1[[#This Row],[Liczba Rowerów]],0)*30,0)</f>
        <v>270</v>
      </c>
      <c r="H567" s="7">
        <f>IF(WEEKDAY(Tabela1[[#This Row],[Dzień]])=1,Tabela1[[#This Row],[Liczba Rowerów]]*15,0)</f>
        <v>0</v>
      </c>
      <c r="I567" s="7">
        <f>Tabela1[[#This Row],[Przychód]]-Tabela1[[#This Row],[Koszt Serwisu]]</f>
        <v>270</v>
      </c>
      <c r="J567" s="7">
        <f>J566+Tabela1[[#This Row],[Przychód]]</f>
        <v>58650</v>
      </c>
      <c r="K567" s="7">
        <f>K566+Tabela1[[#This Row],[Koszt Serwisu]]</f>
        <v>20150</v>
      </c>
      <c r="L567" s="7">
        <f>Tabela1[[#This Row],[Łączny przychód]]-Tabela1[[#This Row],[Łączny Koszt]]</f>
        <v>38500</v>
      </c>
      <c r="M567" s="7">
        <f>IF(AND(WEEKDAY(Tabela1[[#This Row],[Dzień]])&lt;=6,WEEKDAY(Tabela1[[#This Row],[Dzień]])&gt;=2),ROUNDDOWN(Tabela1[[#This Row],[Popyt]]*Tabela1[[#This Row],[Liczba Rowerów]],0)*E$734,0)</f>
        <v>594</v>
      </c>
      <c r="N567" s="7">
        <f>Tabela1[[#This Row],[Testowany przychód]]-Tabela1[[#This Row],[Koszt Serwisu]]</f>
        <v>594</v>
      </c>
      <c r="O567" s="4">
        <f>IF(P566 &lt;&gt; 0, O566 + 3, O566)</f>
        <v>49</v>
      </c>
      <c r="P567" s="4">
        <f>IF(AND(C567 &lt;&gt; C568,L566&gt;=2400),2400,0)</f>
        <v>0</v>
      </c>
      <c r="Q567" s="7">
        <f>IF(AND(WEEKDAY(Tabela1[[#This Row],[Dzień]])&lt;=6,WEEKDAY(Tabela1[[#This Row],[Dzień]])&gt;=2),ROUNDDOWN(Tabela1[[#This Row],[Popyt]]*Tabela1[[#This Row],[Nowa liczba rowerów]],0)*30,0)</f>
        <v>1320</v>
      </c>
      <c r="R567" s="7">
        <f>IF(WEEKDAY(Tabela1[[#This Row],[Dzień]])=1,Tabela1[[#This Row],[Nowa liczba rowerów]]*15,0) + Tabela1[[#This Row],[Koszt kupionych rowerów]]</f>
        <v>0</v>
      </c>
      <c r="S567"/>
    </row>
    <row r="568" spans="1:19" x14ac:dyDescent="0.25">
      <c r="A568" s="1">
        <v>45493</v>
      </c>
      <c r="B568" s="1" t="s">
        <v>4</v>
      </c>
      <c r="C568" s="4" t="str">
        <f>VLOOKUP(MONTH(Tabela1[[#This Row],[Dzień]]),Tabela3[],2,TRUE)</f>
        <v>Lipiec</v>
      </c>
      <c r="D568" s="4">
        <f>YEAR(Tabela1[[#This Row],[Dzień]])</f>
        <v>2024</v>
      </c>
      <c r="E568" s="2">
        <f>VLOOKUP(Tabela1[[#This Row],[Pora roku]],TabelaPopyt[],2,FALSE)</f>
        <v>0.9</v>
      </c>
      <c r="F568" s="3">
        <v>10</v>
      </c>
      <c r="G568" s="7">
        <f>IF(AND(WEEKDAY(Tabela1[[#This Row],[Dzień]])&lt;=6,WEEKDAY(Tabela1[[#This Row],[Dzień]])&gt;=2),ROUNDDOWN(Tabela1[[#This Row],[Popyt]]*Tabela1[[#This Row],[Liczba Rowerów]],0)*30,0)</f>
        <v>0</v>
      </c>
      <c r="H568" s="7">
        <f>IF(WEEKDAY(Tabela1[[#This Row],[Dzień]])=1,Tabela1[[#This Row],[Liczba Rowerów]]*15,0)</f>
        <v>0</v>
      </c>
      <c r="I568" s="7">
        <f>Tabela1[[#This Row],[Przychód]]-Tabela1[[#This Row],[Koszt Serwisu]]</f>
        <v>0</v>
      </c>
      <c r="J568" s="7">
        <f>J567+Tabela1[[#This Row],[Przychód]]</f>
        <v>58650</v>
      </c>
      <c r="K568" s="7">
        <f>K567+Tabela1[[#This Row],[Koszt Serwisu]]</f>
        <v>20150</v>
      </c>
      <c r="L568" s="7">
        <f>Tabela1[[#This Row],[Łączny przychód]]-Tabela1[[#This Row],[Łączny Koszt]]</f>
        <v>38500</v>
      </c>
      <c r="M568" s="7">
        <f>IF(AND(WEEKDAY(Tabela1[[#This Row],[Dzień]])&lt;=6,WEEKDAY(Tabela1[[#This Row],[Dzień]])&gt;=2),ROUNDDOWN(Tabela1[[#This Row],[Popyt]]*Tabela1[[#This Row],[Liczba Rowerów]],0)*E$734,0)</f>
        <v>0</v>
      </c>
      <c r="N568" s="7">
        <f>Tabela1[[#This Row],[Testowany przychód]]-Tabela1[[#This Row],[Koszt Serwisu]]</f>
        <v>0</v>
      </c>
      <c r="O568" s="4">
        <f>IF(P567 &lt;&gt; 0, O567 + 3, O567)</f>
        <v>49</v>
      </c>
      <c r="P568" s="4">
        <f>IF(AND(C568 &lt;&gt; C569,L567&gt;=2400),2400,0)</f>
        <v>0</v>
      </c>
      <c r="Q568" s="7">
        <f>IF(AND(WEEKDAY(Tabela1[[#This Row],[Dzień]])&lt;=6,WEEKDAY(Tabela1[[#This Row],[Dzień]])&gt;=2),ROUNDDOWN(Tabela1[[#This Row],[Popyt]]*Tabela1[[#This Row],[Nowa liczba rowerów]],0)*30,0)</f>
        <v>0</v>
      </c>
      <c r="R568" s="7">
        <f>IF(WEEKDAY(Tabela1[[#This Row],[Dzień]])=1,Tabela1[[#This Row],[Nowa liczba rowerów]]*15,0) + Tabela1[[#This Row],[Koszt kupionych rowerów]]</f>
        <v>0</v>
      </c>
      <c r="S568"/>
    </row>
    <row r="569" spans="1:19" x14ac:dyDescent="0.25">
      <c r="A569" s="1">
        <v>45494</v>
      </c>
      <c r="B569" s="1" t="s">
        <v>4</v>
      </c>
      <c r="C569" s="4" t="str">
        <f>VLOOKUP(MONTH(Tabela1[[#This Row],[Dzień]]),Tabela3[],2,TRUE)</f>
        <v>Lipiec</v>
      </c>
      <c r="D569" s="4">
        <f>YEAR(Tabela1[[#This Row],[Dzień]])</f>
        <v>2024</v>
      </c>
      <c r="E569" s="2">
        <f>VLOOKUP(Tabela1[[#This Row],[Pora roku]],TabelaPopyt[],2,FALSE)</f>
        <v>0.9</v>
      </c>
      <c r="F569" s="3">
        <v>10</v>
      </c>
      <c r="G569" s="7">
        <f>IF(AND(WEEKDAY(Tabela1[[#This Row],[Dzień]])&lt;=6,WEEKDAY(Tabela1[[#This Row],[Dzień]])&gt;=2),ROUNDDOWN(Tabela1[[#This Row],[Popyt]]*Tabela1[[#This Row],[Liczba Rowerów]],0)*30,0)</f>
        <v>0</v>
      </c>
      <c r="H569" s="7">
        <f>IF(WEEKDAY(Tabela1[[#This Row],[Dzień]])=1,Tabela1[[#This Row],[Liczba Rowerów]]*15,0)</f>
        <v>150</v>
      </c>
      <c r="I569" s="7">
        <f>Tabela1[[#This Row],[Przychód]]-Tabela1[[#This Row],[Koszt Serwisu]]</f>
        <v>-150</v>
      </c>
      <c r="J569" s="7">
        <f>J568+Tabela1[[#This Row],[Przychód]]</f>
        <v>58650</v>
      </c>
      <c r="K569" s="7">
        <f>K568+Tabela1[[#This Row],[Koszt Serwisu]]</f>
        <v>20300</v>
      </c>
      <c r="L569" s="7">
        <f>Tabela1[[#This Row],[Łączny przychód]]-Tabela1[[#This Row],[Łączny Koszt]]</f>
        <v>38350</v>
      </c>
      <c r="M569" s="7">
        <f>IF(AND(WEEKDAY(Tabela1[[#This Row],[Dzień]])&lt;=6,WEEKDAY(Tabela1[[#This Row],[Dzień]])&gt;=2),ROUNDDOWN(Tabela1[[#This Row],[Popyt]]*Tabela1[[#This Row],[Liczba Rowerów]],0)*E$734,0)</f>
        <v>0</v>
      </c>
      <c r="N569" s="7">
        <f>Tabela1[[#This Row],[Testowany przychód]]-Tabela1[[#This Row],[Koszt Serwisu]]</f>
        <v>-150</v>
      </c>
      <c r="O569" s="4">
        <f>IF(P568 &lt;&gt; 0, O568 + 3, O568)</f>
        <v>49</v>
      </c>
      <c r="P569" s="4">
        <f>IF(AND(C569 &lt;&gt; C570,L568&gt;=2400),2400,0)</f>
        <v>0</v>
      </c>
      <c r="Q569" s="7">
        <f>IF(AND(WEEKDAY(Tabela1[[#This Row],[Dzień]])&lt;=6,WEEKDAY(Tabela1[[#This Row],[Dzień]])&gt;=2),ROUNDDOWN(Tabela1[[#This Row],[Popyt]]*Tabela1[[#This Row],[Nowa liczba rowerów]],0)*30,0)</f>
        <v>0</v>
      </c>
      <c r="R569" s="7">
        <f>IF(WEEKDAY(Tabela1[[#This Row],[Dzień]])=1,Tabela1[[#This Row],[Nowa liczba rowerów]]*15,0) + Tabela1[[#This Row],[Koszt kupionych rowerów]]</f>
        <v>735</v>
      </c>
      <c r="S569"/>
    </row>
    <row r="570" spans="1:19" x14ac:dyDescent="0.25">
      <c r="A570" s="1">
        <v>45495</v>
      </c>
      <c r="B570" s="1" t="s">
        <v>4</v>
      </c>
      <c r="C570" s="4" t="str">
        <f>VLOOKUP(MONTH(Tabela1[[#This Row],[Dzień]]),Tabela3[],2,TRUE)</f>
        <v>Lipiec</v>
      </c>
      <c r="D570" s="4">
        <f>YEAR(Tabela1[[#This Row],[Dzień]])</f>
        <v>2024</v>
      </c>
      <c r="E570" s="2">
        <f>VLOOKUP(Tabela1[[#This Row],[Pora roku]],TabelaPopyt[],2,FALSE)</f>
        <v>0.9</v>
      </c>
      <c r="F570" s="3">
        <v>10</v>
      </c>
      <c r="G570" s="7">
        <f>IF(AND(WEEKDAY(Tabela1[[#This Row],[Dzień]])&lt;=6,WEEKDAY(Tabela1[[#This Row],[Dzień]])&gt;=2),ROUNDDOWN(Tabela1[[#This Row],[Popyt]]*Tabela1[[#This Row],[Liczba Rowerów]],0)*30,0)</f>
        <v>270</v>
      </c>
      <c r="H570" s="7">
        <f>IF(WEEKDAY(Tabela1[[#This Row],[Dzień]])=1,Tabela1[[#This Row],[Liczba Rowerów]]*15,0)</f>
        <v>0</v>
      </c>
      <c r="I570" s="7">
        <f>Tabela1[[#This Row],[Przychód]]-Tabela1[[#This Row],[Koszt Serwisu]]</f>
        <v>270</v>
      </c>
      <c r="J570" s="7">
        <f>J569+Tabela1[[#This Row],[Przychód]]</f>
        <v>58920</v>
      </c>
      <c r="K570" s="7">
        <f>K569+Tabela1[[#This Row],[Koszt Serwisu]]</f>
        <v>20300</v>
      </c>
      <c r="L570" s="7">
        <f>Tabela1[[#This Row],[Łączny przychód]]-Tabela1[[#This Row],[Łączny Koszt]]</f>
        <v>38620</v>
      </c>
      <c r="M570" s="7">
        <f>IF(AND(WEEKDAY(Tabela1[[#This Row],[Dzień]])&lt;=6,WEEKDAY(Tabela1[[#This Row],[Dzień]])&gt;=2),ROUNDDOWN(Tabela1[[#This Row],[Popyt]]*Tabela1[[#This Row],[Liczba Rowerów]],0)*E$734,0)</f>
        <v>594</v>
      </c>
      <c r="N570" s="7">
        <f>Tabela1[[#This Row],[Testowany przychód]]-Tabela1[[#This Row],[Koszt Serwisu]]</f>
        <v>594</v>
      </c>
      <c r="O570" s="4">
        <f>IF(P569 &lt;&gt; 0, O569 + 3, O569)</f>
        <v>49</v>
      </c>
      <c r="P570" s="4">
        <f>IF(AND(C570 &lt;&gt; C571,L569&gt;=2400),2400,0)</f>
        <v>0</v>
      </c>
      <c r="Q570" s="7">
        <f>IF(AND(WEEKDAY(Tabela1[[#This Row],[Dzień]])&lt;=6,WEEKDAY(Tabela1[[#This Row],[Dzień]])&gt;=2),ROUNDDOWN(Tabela1[[#This Row],[Popyt]]*Tabela1[[#This Row],[Nowa liczba rowerów]],0)*30,0)</f>
        <v>1320</v>
      </c>
      <c r="R570" s="7">
        <f>IF(WEEKDAY(Tabela1[[#This Row],[Dzień]])=1,Tabela1[[#This Row],[Nowa liczba rowerów]]*15,0) + Tabela1[[#This Row],[Koszt kupionych rowerów]]</f>
        <v>0</v>
      </c>
      <c r="S570"/>
    </row>
    <row r="571" spans="1:19" x14ac:dyDescent="0.25">
      <c r="A571" s="1">
        <v>45496</v>
      </c>
      <c r="B571" s="1" t="s">
        <v>4</v>
      </c>
      <c r="C571" s="4" t="str">
        <f>VLOOKUP(MONTH(Tabela1[[#This Row],[Dzień]]),Tabela3[],2,TRUE)</f>
        <v>Lipiec</v>
      </c>
      <c r="D571" s="4">
        <f>YEAR(Tabela1[[#This Row],[Dzień]])</f>
        <v>2024</v>
      </c>
      <c r="E571" s="2">
        <f>VLOOKUP(Tabela1[[#This Row],[Pora roku]],TabelaPopyt[],2,FALSE)</f>
        <v>0.9</v>
      </c>
      <c r="F571" s="3">
        <v>10</v>
      </c>
      <c r="G571" s="7">
        <f>IF(AND(WEEKDAY(Tabela1[[#This Row],[Dzień]])&lt;=6,WEEKDAY(Tabela1[[#This Row],[Dzień]])&gt;=2),ROUNDDOWN(Tabela1[[#This Row],[Popyt]]*Tabela1[[#This Row],[Liczba Rowerów]],0)*30,0)</f>
        <v>270</v>
      </c>
      <c r="H571" s="7">
        <f>IF(WEEKDAY(Tabela1[[#This Row],[Dzień]])=1,Tabela1[[#This Row],[Liczba Rowerów]]*15,0)</f>
        <v>0</v>
      </c>
      <c r="I571" s="7">
        <f>Tabela1[[#This Row],[Przychód]]-Tabela1[[#This Row],[Koszt Serwisu]]</f>
        <v>270</v>
      </c>
      <c r="J571" s="7">
        <f>J570+Tabela1[[#This Row],[Przychód]]</f>
        <v>59190</v>
      </c>
      <c r="K571" s="7">
        <f>K570+Tabela1[[#This Row],[Koszt Serwisu]]</f>
        <v>20300</v>
      </c>
      <c r="L571" s="7">
        <f>Tabela1[[#This Row],[Łączny przychód]]-Tabela1[[#This Row],[Łączny Koszt]]</f>
        <v>38890</v>
      </c>
      <c r="M571" s="7">
        <f>IF(AND(WEEKDAY(Tabela1[[#This Row],[Dzień]])&lt;=6,WEEKDAY(Tabela1[[#This Row],[Dzień]])&gt;=2),ROUNDDOWN(Tabela1[[#This Row],[Popyt]]*Tabela1[[#This Row],[Liczba Rowerów]],0)*E$734,0)</f>
        <v>594</v>
      </c>
      <c r="N571" s="7">
        <f>Tabela1[[#This Row],[Testowany przychód]]-Tabela1[[#This Row],[Koszt Serwisu]]</f>
        <v>594</v>
      </c>
      <c r="O571" s="4">
        <f>IF(P570 &lt;&gt; 0, O570 + 3, O570)</f>
        <v>49</v>
      </c>
      <c r="P571" s="4">
        <f>IF(AND(C571 &lt;&gt; C572,L570&gt;=2400),2400,0)</f>
        <v>0</v>
      </c>
      <c r="Q571" s="7">
        <f>IF(AND(WEEKDAY(Tabela1[[#This Row],[Dzień]])&lt;=6,WEEKDAY(Tabela1[[#This Row],[Dzień]])&gt;=2),ROUNDDOWN(Tabela1[[#This Row],[Popyt]]*Tabela1[[#This Row],[Nowa liczba rowerów]],0)*30,0)</f>
        <v>1320</v>
      </c>
      <c r="R571" s="7">
        <f>IF(WEEKDAY(Tabela1[[#This Row],[Dzień]])=1,Tabela1[[#This Row],[Nowa liczba rowerów]]*15,0) + Tabela1[[#This Row],[Koszt kupionych rowerów]]</f>
        <v>0</v>
      </c>
      <c r="S571"/>
    </row>
    <row r="572" spans="1:19" x14ac:dyDescent="0.25">
      <c r="A572" s="1">
        <v>45497</v>
      </c>
      <c r="B572" s="1" t="s">
        <v>4</v>
      </c>
      <c r="C572" s="4" t="str">
        <f>VLOOKUP(MONTH(Tabela1[[#This Row],[Dzień]]),Tabela3[],2,TRUE)</f>
        <v>Lipiec</v>
      </c>
      <c r="D572" s="4">
        <f>YEAR(Tabela1[[#This Row],[Dzień]])</f>
        <v>2024</v>
      </c>
      <c r="E572" s="2">
        <f>VLOOKUP(Tabela1[[#This Row],[Pora roku]],TabelaPopyt[],2,FALSE)</f>
        <v>0.9</v>
      </c>
      <c r="F572" s="3">
        <v>10</v>
      </c>
      <c r="G572" s="7">
        <f>IF(AND(WEEKDAY(Tabela1[[#This Row],[Dzień]])&lt;=6,WEEKDAY(Tabela1[[#This Row],[Dzień]])&gt;=2),ROUNDDOWN(Tabela1[[#This Row],[Popyt]]*Tabela1[[#This Row],[Liczba Rowerów]],0)*30,0)</f>
        <v>270</v>
      </c>
      <c r="H572" s="7">
        <f>IF(WEEKDAY(Tabela1[[#This Row],[Dzień]])=1,Tabela1[[#This Row],[Liczba Rowerów]]*15,0)</f>
        <v>0</v>
      </c>
      <c r="I572" s="7">
        <f>Tabela1[[#This Row],[Przychód]]-Tabela1[[#This Row],[Koszt Serwisu]]</f>
        <v>270</v>
      </c>
      <c r="J572" s="7">
        <f>J571+Tabela1[[#This Row],[Przychód]]</f>
        <v>59460</v>
      </c>
      <c r="K572" s="7">
        <f>K571+Tabela1[[#This Row],[Koszt Serwisu]]</f>
        <v>20300</v>
      </c>
      <c r="L572" s="7">
        <f>Tabela1[[#This Row],[Łączny przychód]]-Tabela1[[#This Row],[Łączny Koszt]]</f>
        <v>39160</v>
      </c>
      <c r="M572" s="7">
        <f>IF(AND(WEEKDAY(Tabela1[[#This Row],[Dzień]])&lt;=6,WEEKDAY(Tabela1[[#This Row],[Dzień]])&gt;=2),ROUNDDOWN(Tabela1[[#This Row],[Popyt]]*Tabela1[[#This Row],[Liczba Rowerów]],0)*E$734,0)</f>
        <v>594</v>
      </c>
      <c r="N572" s="7">
        <f>Tabela1[[#This Row],[Testowany przychód]]-Tabela1[[#This Row],[Koszt Serwisu]]</f>
        <v>594</v>
      </c>
      <c r="O572" s="4">
        <f>IF(P571 &lt;&gt; 0, O571 + 3, O571)</f>
        <v>49</v>
      </c>
      <c r="P572" s="4">
        <f>IF(AND(C572 &lt;&gt; C573,L571&gt;=2400),2400,0)</f>
        <v>0</v>
      </c>
      <c r="Q572" s="7">
        <f>IF(AND(WEEKDAY(Tabela1[[#This Row],[Dzień]])&lt;=6,WEEKDAY(Tabela1[[#This Row],[Dzień]])&gt;=2),ROUNDDOWN(Tabela1[[#This Row],[Popyt]]*Tabela1[[#This Row],[Nowa liczba rowerów]],0)*30,0)</f>
        <v>1320</v>
      </c>
      <c r="R572" s="7">
        <f>IF(WEEKDAY(Tabela1[[#This Row],[Dzień]])=1,Tabela1[[#This Row],[Nowa liczba rowerów]]*15,0) + Tabela1[[#This Row],[Koszt kupionych rowerów]]</f>
        <v>0</v>
      </c>
      <c r="S572"/>
    </row>
    <row r="573" spans="1:19" x14ac:dyDescent="0.25">
      <c r="A573" s="1">
        <v>45498</v>
      </c>
      <c r="B573" s="1" t="s">
        <v>4</v>
      </c>
      <c r="C573" s="4" t="str">
        <f>VLOOKUP(MONTH(Tabela1[[#This Row],[Dzień]]),Tabela3[],2,TRUE)</f>
        <v>Lipiec</v>
      </c>
      <c r="D573" s="4">
        <f>YEAR(Tabela1[[#This Row],[Dzień]])</f>
        <v>2024</v>
      </c>
      <c r="E573" s="2">
        <f>VLOOKUP(Tabela1[[#This Row],[Pora roku]],TabelaPopyt[],2,FALSE)</f>
        <v>0.9</v>
      </c>
      <c r="F573" s="3">
        <v>10</v>
      </c>
      <c r="G573" s="7">
        <f>IF(AND(WEEKDAY(Tabela1[[#This Row],[Dzień]])&lt;=6,WEEKDAY(Tabela1[[#This Row],[Dzień]])&gt;=2),ROUNDDOWN(Tabela1[[#This Row],[Popyt]]*Tabela1[[#This Row],[Liczba Rowerów]],0)*30,0)</f>
        <v>270</v>
      </c>
      <c r="H573" s="7">
        <f>IF(WEEKDAY(Tabela1[[#This Row],[Dzień]])=1,Tabela1[[#This Row],[Liczba Rowerów]]*15,0)</f>
        <v>0</v>
      </c>
      <c r="I573" s="7">
        <f>Tabela1[[#This Row],[Przychód]]-Tabela1[[#This Row],[Koszt Serwisu]]</f>
        <v>270</v>
      </c>
      <c r="J573" s="7">
        <f>J572+Tabela1[[#This Row],[Przychód]]</f>
        <v>59730</v>
      </c>
      <c r="K573" s="7">
        <f>K572+Tabela1[[#This Row],[Koszt Serwisu]]</f>
        <v>20300</v>
      </c>
      <c r="L573" s="7">
        <f>Tabela1[[#This Row],[Łączny przychód]]-Tabela1[[#This Row],[Łączny Koszt]]</f>
        <v>39430</v>
      </c>
      <c r="M573" s="7">
        <f>IF(AND(WEEKDAY(Tabela1[[#This Row],[Dzień]])&lt;=6,WEEKDAY(Tabela1[[#This Row],[Dzień]])&gt;=2),ROUNDDOWN(Tabela1[[#This Row],[Popyt]]*Tabela1[[#This Row],[Liczba Rowerów]],0)*E$734,0)</f>
        <v>594</v>
      </c>
      <c r="N573" s="7">
        <f>Tabela1[[#This Row],[Testowany przychód]]-Tabela1[[#This Row],[Koszt Serwisu]]</f>
        <v>594</v>
      </c>
      <c r="O573" s="4">
        <f>IF(P572 &lt;&gt; 0, O572 + 3, O572)</f>
        <v>49</v>
      </c>
      <c r="P573" s="4">
        <f>IF(AND(C573 &lt;&gt; C574,L572&gt;=2400),2400,0)</f>
        <v>0</v>
      </c>
      <c r="Q573" s="7">
        <f>IF(AND(WEEKDAY(Tabela1[[#This Row],[Dzień]])&lt;=6,WEEKDAY(Tabela1[[#This Row],[Dzień]])&gt;=2),ROUNDDOWN(Tabela1[[#This Row],[Popyt]]*Tabela1[[#This Row],[Nowa liczba rowerów]],0)*30,0)</f>
        <v>1320</v>
      </c>
      <c r="R573" s="7">
        <f>IF(WEEKDAY(Tabela1[[#This Row],[Dzień]])=1,Tabela1[[#This Row],[Nowa liczba rowerów]]*15,0) + Tabela1[[#This Row],[Koszt kupionych rowerów]]</f>
        <v>0</v>
      </c>
      <c r="S573"/>
    </row>
    <row r="574" spans="1:19" x14ac:dyDescent="0.25">
      <c r="A574" s="1">
        <v>45499</v>
      </c>
      <c r="B574" s="1" t="s">
        <v>4</v>
      </c>
      <c r="C574" s="4" t="str">
        <f>VLOOKUP(MONTH(Tabela1[[#This Row],[Dzień]]),Tabela3[],2,TRUE)</f>
        <v>Lipiec</v>
      </c>
      <c r="D574" s="4">
        <f>YEAR(Tabela1[[#This Row],[Dzień]])</f>
        <v>2024</v>
      </c>
      <c r="E574" s="2">
        <f>VLOOKUP(Tabela1[[#This Row],[Pora roku]],TabelaPopyt[],2,FALSE)</f>
        <v>0.9</v>
      </c>
      <c r="F574" s="3">
        <v>10</v>
      </c>
      <c r="G574" s="7">
        <f>IF(AND(WEEKDAY(Tabela1[[#This Row],[Dzień]])&lt;=6,WEEKDAY(Tabela1[[#This Row],[Dzień]])&gt;=2),ROUNDDOWN(Tabela1[[#This Row],[Popyt]]*Tabela1[[#This Row],[Liczba Rowerów]],0)*30,0)</f>
        <v>270</v>
      </c>
      <c r="H574" s="7">
        <f>IF(WEEKDAY(Tabela1[[#This Row],[Dzień]])=1,Tabela1[[#This Row],[Liczba Rowerów]]*15,0)</f>
        <v>0</v>
      </c>
      <c r="I574" s="7">
        <f>Tabela1[[#This Row],[Przychód]]-Tabela1[[#This Row],[Koszt Serwisu]]</f>
        <v>270</v>
      </c>
      <c r="J574" s="7">
        <f>J573+Tabela1[[#This Row],[Przychód]]</f>
        <v>60000</v>
      </c>
      <c r="K574" s="7">
        <f>K573+Tabela1[[#This Row],[Koszt Serwisu]]</f>
        <v>20300</v>
      </c>
      <c r="L574" s="7">
        <f>Tabela1[[#This Row],[Łączny przychód]]-Tabela1[[#This Row],[Łączny Koszt]]</f>
        <v>39700</v>
      </c>
      <c r="M574" s="7">
        <f>IF(AND(WEEKDAY(Tabela1[[#This Row],[Dzień]])&lt;=6,WEEKDAY(Tabela1[[#This Row],[Dzień]])&gt;=2),ROUNDDOWN(Tabela1[[#This Row],[Popyt]]*Tabela1[[#This Row],[Liczba Rowerów]],0)*E$734,0)</f>
        <v>594</v>
      </c>
      <c r="N574" s="7">
        <f>Tabela1[[#This Row],[Testowany przychód]]-Tabela1[[#This Row],[Koszt Serwisu]]</f>
        <v>594</v>
      </c>
      <c r="O574" s="4">
        <f>IF(P573 &lt;&gt; 0, O573 + 3, O573)</f>
        <v>49</v>
      </c>
      <c r="P574" s="4">
        <f>IF(AND(C574 &lt;&gt; C575,L573&gt;=2400),2400,0)</f>
        <v>0</v>
      </c>
      <c r="Q574" s="7">
        <f>IF(AND(WEEKDAY(Tabela1[[#This Row],[Dzień]])&lt;=6,WEEKDAY(Tabela1[[#This Row],[Dzień]])&gt;=2),ROUNDDOWN(Tabela1[[#This Row],[Popyt]]*Tabela1[[#This Row],[Nowa liczba rowerów]],0)*30,0)</f>
        <v>1320</v>
      </c>
      <c r="R574" s="7">
        <f>IF(WEEKDAY(Tabela1[[#This Row],[Dzień]])=1,Tabela1[[#This Row],[Nowa liczba rowerów]]*15,0) + Tabela1[[#This Row],[Koszt kupionych rowerów]]</f>
        <v>0</v>
      </c>
      <c r="S574"/>
    </row>
    <row r="575" spans="1:19" x14ac:dyDescent="0.25">
      <c r="A575" s="1">
        <v>45500</v>
      </c>
      <c r="B575" s="1" t="s">
        <v>4</v>
      </c>
      <c r="C575" s="4" t="str">
        <f>VLOOKUP(MONTH(Tabela1[[#This Row],[Dzień]]),Tabela3[],2,TRUE)</f>
        <v>Lipiec</v>
      </c>
      <c r="D575" s="4">
        <f>YEAR(Tabela1[[#This Row],[Dzień]])</f>
        <v>2024</v>
      </c>
      <c r="E575" s="2">
        <f>VLOOKUP(Tabela1[[#This Row],[Pora roku]],TabelaPopyt[],2,FALSE)</f>
        <v>0.9</v>
      </c>
      <c r="F575" s="3">
        <v>10</v>
      </c>
      <c r="G575" s="7">
        <f>IF(AND(WEEKDAY(Tabela1[[#This Row],[Dzień]])&lt;=6,WEEKDAY(Tabela1[[#This Row],[Dzień]])&gt;=2),ROUNDDOWN(Tabela1[[#This Row],[Popyt]]*Tabela1[[#This Row],[Liczba Rowerów]],0)*30,0)</f>
        <v>0</v>
      </c>
      <c r="H575" s="7">
        <f>IF(WEEKDAY(Tabela1[[#This Row],[Dzień]])=1,Tabela1[[#This Row],[Liczba Rowerów]]*15,0)</f>
        <v>0</v>
      </c>
      <c r="I575" s="7">
        <f>Tabela1[[#This Row],[Przychód]]-Tabela1[[#This Row],[Koszt Serwisu]]</f>
        <v>0</v>
      </c>
      <c r="J575" s="7">
        <f>J574+Tabela1[[#This Row],[Przychód]]</f>
        <v>60000</v>
      </c>
      <c r="K575" s="7">
        <f>K574+Tabela1[[#This Row],[Koszt Serwisu]]</f>
        <v>20300</v>
      </c>
      <c r="L575" s="7">
        <f>Tabela1[[#This Row],[Łączny przychód]]-Tabela1[[#This Row],[Łączny Koszt]]</f>
        <v>39700</v>
      </c>
      <c r="M575" s="7">
        <f>IF(AND(WEEKDAY(Tabela1[[#This Row],[Dzień]])&lt;=6,WEEKDAY(Tabela1[[#This Row],[Dzień]])&gt;=2),ROUNDDOWN(Tabela1[[#This Row],[Popyt]]*Tabela1[[#This Row],[Liczba Rowerów]],0)*E$734,0)</f>
        <v>0</v>
      </c>
      <c r="N575" s="7">
        <f>Tabela1[[#This Row],[Testowany przychód]]-Tabela1[[#This Row],[Koszt Serwisu]]</f>
        <v>0</v>
      </c>
      <c r="O575" s="4">
        <f>IF(P574 &lt;&gt; 0, O574 + 3, O574)</f>
        <v>49</v>
      </c>
      <c r="P575" s="4">
        <f>IF(AND(C575 &lt;&gt; C576,L574&gt;=2400),2400,0)</f>
        <v>0</v>
      </c>
      <c r="Q575" s="7">
        <f>IF(AND(WEEKDAY(Tabela1[[#This Row],[Dzień]])&lt;=6,WEEKDAY(Tabela1[[#This Row],[Dzień]])&gt;=2),ROUNDDOWN(Tabela1[[#This Row],[Popyt]]*Tabela1[[#This Row],[Nowa liczba rowerów]],0)*30,0)</f>
        <v>0</v>
      </c>
      <c r="R575" s="7">
        <f>IF(WEEKDAY(Tabela1[[#This Row],[Dzień]])=1,Tabela1[[#This Row],[Nowa liczba rowerów]]*15,0) + Tabela1[[#This Row],[Koszt kupionych rowerów]]</f>
        <v>0</v>
      </c>
      <c r="S575"/>
    </row>
    <row r="576" spans="1:19" x14ac:dyDescent="0.25">
      <c r="A576" s="1">
        <v>45501</v>
      </c>
      <c r="B576" s="1" t="s">
        <v>4</v>
      </c>
      <c r="C576" s="4" t="str">
        <f>VLOOKUP(MONTH(Tabela1[[#This Row],[Dzień]]),Tabela3[],2,TRUE)</f>
        <v>Lipiec</v>
      </c>
      <c r="D576" s="4">
        <f>YEAR(Tabela1[[#This Row],[Dzień]])</f>
        <v>2024</v>
      </c>
      <c r="E576" s="2">
        <f>VLOOKUP(Tabela1[[#This Row],[Pora roku]],TabelaPopyt[],2,FALSE)</f>
        <v>0.9</v>
      </c>
      <c r="F576" s="3">
        <v>10</v>
      </c>
      <c r="G576" s="7">
        <f>IF(AND(WEEKDAY(Tabela1[[#This Row],[Dzień]])&lt;=6,WEEKDAY(Tabela1[[#This Row],[Dzień]])&gt;=2),ROUNDDOWN(Tabela1[[#This Row],[Popyt]]*Tabela1[[#This Row],[Liczba Rowerów]],0)*30,0)</f>
        <v>0</v>
      </c>
      <c r="H576" s="7">
        <f>IF(WEEKDAY(Tabela1[[#This Row],[Dzień]])=1,Tabela1[[#This Row],[Liczba Rowerów]]*15,0)</f>
        <v>150</v>
      </c>
      <c r="I576" s="7">
        <f>Tabela1[[#This Row],[Przychód]]-Tabela1[[#This Row],[Koszt Serwisu]]</f>
        <v>-150</v>
      </c>
      <c r="J576" s="7">
        <f>J575+Tabela1[[#This Row],[Przychód]]</f>
        <v>60000</v>
      </c>
      <c r="K576" s="7">
        <f>K575+Tabela1[[#This Row],[Koszt Serwisu]]</f>
        <v>20450</v>
      </c>
      <c r="L576" s="7">
        <f>Tabela1[[#This Row],[Łączny przychód]]-Tabela1[[#This Row],[Łączny Koszt]]</f>
        <v>39550</v>
      </c>
      <c r="M576" s="7">
        <f>IF(AND(WEEKDAY(Tabela1[[#This Row],[Dzień]])&lt;=6,WEEKDAY(Tabela1[[#This Row],[Dzień]])&gt;=2),ROUNDDOWN(Tabela1[[#This Row],[Popyt]]*Tabela1[[#This Row],[Liczba Rowerów]],0)*E$734,0)</f>
        <v>0</v>
      </c>
      <c r="N576" s="7">
        <f>Tabela1[[#This Row],[Testowany przychód]]-Tabela1[[#This Row],[Koszt Serwisu]]</f>
        <v>-150</v>
      </c>
      <c r="O576" s="4">
        <f>IF(P575 &lt;&gt; 0, O575 + 3, O575)</f>
        <v>49</v>
      </c>
      <c r="P576" s="4">
        <f>IF(AND(C576 &lt;&gt; C577,L575&gt;=2400),2400,0)</f>
        <v>0</v>
      </c>
      <c r="Q576" s="7">
        <f>IF(AND(WEEKDAY(Tabela1[[#This Row],[Dzień]])&lt;=6,WEEKDAY(Tabela1[[#This Row],[Dzień]])&gt;=2),ROUNDDOWN(Tabela1[[#This Row],[Popyt]]*Tabela1[[#This Row],[Nowa liczba rowerów]],0)*30,0)</f>
        <v>0</v>
      </c>
      <c r="R576" s="7">
        <f>IF(WEEKDAY(Tabela1[[#This Row],[Dzień]])=1,Tabela1[[#This Row],[Nowa liczba rowerów]]*15,0) + Tabela1[[#This Row],[Koszt kupionych rowerów]]</f>
        <v>735</v>
      </c>
      <c r="S576"/>
    </row>
    <row r="577" spans="1:19" x14ac:dyDescent="0.25">
      <c r="A577" s="1">
        <v>45502</v>
      </c>
      <c r="B577" s="1" t="s">
        <v>4</v>
      </c>
      <c r="C577" s="4" t="str">
        <f>VLOOKUP(MONTH(Tabela1[[#This Row],[Dzień]]),Tabela3[],2,TRUE)</f>
        <v>Lipiec</v>
      </c>
      <c r="D577" s="4">
        <f>YEAR(Tabela1[[#This Row],[Dzień]])</f>
        <v>2024</v>
      </c>
      <c r="E577" s="2">
        <f>VLOOKUP(Tabela1[[#This Row],[Pora roku]],TabelaPopyt[],2,FALSE)</f>
        <v>0.9</v>
      </c>
      <c r="F577" s="3">
        <v>10</v>
      </c>
      <c r="G577" s="7">
        <f>IF(AND(WEEKDAY(Tabela1[[#This Row],[Dzień]])&lt;=6,WEEKDAY(Tabela1[[#This Row],[Dzień]])&gt;=2),ROUNDDOWN(Tabela1[[#This Row],[Popyt]]*Tabela1[[#This Row],[Liczba Rowerów]],0)*30,0)</f>
        <v>270</v>
      </c>
      <c r="H577" s="7">
        <f>IF(WEEKDAY(Tabela1[[#This Row],[Dzień]])=1,Tabela1[[#This Row],[Liczba Rowerów]]*15,0)</f>
        <v>0</v>
      </c>
      <c r="I577" s="7">
        <f>Tabela1[[#This Row],[Przychód]]-Tabela1[[#This Row],[Koszt Serwisu]]</f>
        <v>270</v>
      </c>
      <c r="J577" s="7">
        <f>J576+Tabela1[[#This Row],[Przychód]]</f>
        <v>60270</v>
      </c>
      <c r="K577" s="7">
        <f>K576+Tabela1[[#This Row],[Koszt Serwisu]]</f>
        <v>20450</v>
      </c>
      <c r="L577" s="7">
        <f>Tabela1[[#This Row],[Łączny przychód]]-Tabela1[[#This Row],[Łączny Koszt]]</f>
        <v>39820</v>
      </c>
      <c r="M577" s="7">
        <f>IF(AND(WEEKDAY(Tabela1[[#This Row],[Dzień]])&lt;=6,WEEKDAY(Tabela1[[#This Row],[Dzień]])&gt;=2),ROUNDDOWN(Tabela1[[#This Row],[Popyt]]*Tabela1[[#This Row],[Liczba Rowerów]],0)*E$734,0)</f>
        <v>594</v>
      </c>
      <c r="N577" s="7">
        <f>Tabela1[[#This Row],[Testowany przychód]]-Tabela1[[#This Row],[Koszt Serwisu]]</f>
        <v>594</v>
      </c>
      <c r="O577" s="4">
        <f>IF(P576 &lt;&gt; 0, O576 + 3, O576)</f>
        <v>49</v>
      </c>
      <c r="P577" s="4">
        <f>IF(AND(C577 &lt;&gt; C578,L576&gt;=2400),2400,0)</f>
        <v>0</v>
      </c>
      <c r="Q577" s="7">
        <f>IF(AND(WEEKDAY(Tabela1[[#This Row],[Dzień]])&lt;=6,WEEKDAY(Tabela1[[#This Row],[Dzień]])&gt;=2),ROUNDDOWN(Tabela1[[#This Row],[Popyt]]*Tabela1[[#This Row],[Nowa liczba rowerów]],0)*30,0)</f>
        <v>1320</v>
      </c>
      <c r="R577" s="7">
        <f>IF(WEEKDAY(Tabela1[[#This Row],[Dzień]])=1,Tabela1[[#This Row],[Nowa liczba rowerów]]*15,0) + Tabela1[[#This Row],[Koszt kupionych rowerów]]</f>
        <v>0</v>
      </c>
      <c r="S577"/>
    </row>
    <row r="578" spans="1:19" x14ac:dyDescent="0.25">
      <c r="A578" s="1">
        <v>45503</v>
      </c>
      <c r="B578" s="1" t="s">
        <v>4</v>
      </c>
      <c r="C578" s="4" t="str">
        <f>VLOOKUP(MONTH(Tabela1[[#This Row],[Dzień]]),Tabela3[],2,TRUE)</f>
        <v>Lipiec</v>
      </c>
      <c r="D578" s="4">
        <f>YEAR(Tabela1[[#This Row],[Dzień]])</f>
        <v>2024</v>
      </c>
      <c r="E578" s="2">
        <f>VLOOKUP(Tabela1[[#This Row],[Pora roku]],TabelaPopyt[],2,FALSE)</f>
        <v>0.9</v>
      </c>
      <c r="F578" s="3">
        <v>10</v>
      </c>
      <c r="G578" s="7">
        <f>IF(AND(WEEKDAY(Tabela1[[#This Row],[Dzień]])&lt;=6,WEEKDAY(Tabela1[[#This Row],[Dzień]])&gt;=2),ROUNDDOWN(Tabela1[[#This Row],[Popyt]]*Tabela1[[#This Row],[Liczba Rowerów]],0)*30,0)</f>
        <v>270</v>
      </c>
      <c r="H578" s="7">
        <f>IF(WEEKDAY(Tabela1[[#This Row],[Dzień]])=1,Tabela1[[#This Row],[Liczba Rowerów]]*15,0)</f>
        <v>0</v>
      </c>
      <c r="I578" s="7">
        <f>Tabela1[[#This Row],[Przychód]]-Tabela1[[#This Row],[Koszt Serwisu]]</f>
        <v>270</v>
      </c>
      <c r="J578" s="7">
        <f>J577+Tabela1[[#This Row],[Przychód]]</f>
        <v>60540</v>
      </c>
      <c r="K578" s="7">
        <f>K577+Tabela1[[#This Row],[Koszt Serwisu]]</f>
        <v>20450</v>
      </c>
      <c r="L578" s="7">
        <f>Tabela1[[#This Row],[Łączny przychód]]-Tabela1[[#This Row],[Łączny Koszt]]</f>
        <v>40090</v>
      </c>
      <c r="M578" s="7">
        <f>IF(AND(WEEKDAY(Tabela1[[#This Row],[Dzień]])&lt;=6,WEEKDAY(Tabela1[[#This Row],[Dzień]])&gt;=2),ROUNDDOWN(Tabela1[[#This Row],[Popyt]]*Tabela1[[#This Row],[Liczba Rowerów]],0)*E$734,0)</f>
        <v>594</v>
      </c>
      <c r="N578" s="7">
        <f>Tabela1[[#This Row],[Testowany przychód]]-Tabela1[[#This Row],[Koszt Serwisu]]</f>
        <v>594</v>
      </c>
      <c r="O578" s="4">
        <f>IF(P577 &lt;&gt; 0, O577 + 3, O577)</f>
        <v>49</v>
      </c>
      <c r="P578" s="4">
        <f>IF(AND(C578 &lt;&gt; C579,L577&gt;=2400),2400,0)</f>
        <v>0</v>
      </c>
      <c r="Q578" s="7">
        <f>IF(AND(WEEKDAY(Tabela1[[#This Row],[Dzień]])&lt;=6,WEEKDAY(Tabela1[[#This Row],[Dzień]])&gt;=2),ROUNDDOWN(Tabela1[[#This Row],[Popyt]]*Tabela1[[#This Row],[Nowa liczba rowerów]],0)*30,0)</f>
        <v>1320</v>
      </c>
      <c r="R578" s="7">
        <f>IF(WEEKDAY(Tabela1[[#This Row],[Dzień]])=1,Tabela1[[#This Row],[Nowa liczba rowerów]]*15,0) + Tabela1[[#This Row],[Koszt kupionych rowerów]]</f>
        <v>0</v>
      </c>
      <c r="S578"/>
    </row>
    <row r="579" spans="1:19" x14ac:dyDescent="0.25">
      <c r="A579" s="1">
        <v>45504</v>
      </c>
      <c r="B579" s="1" t="s">
        <v>4</v>
      </c>
      <c r="C579" s="4" t="str">
        <f>VLOOKUP(MONTH(Tabela1[[#This Row],[Dzień]]),Tabela3[],2,TRUE)</f>
        <v>Lipiec</v>
      </c>
      <c r="D579" s="4">
        <f>YEAR(Tabela1[[#This Row],[Dzień]])</f>
        <v>2024</v>
      </c>
      <c r="E579" s="2">
        <f>VLOOKUP(Tabela1[[#This Row],[Pora roku]],TabelaPopyt[],2,FALSE)</f>
        <v>0.9</v>
      </c>
      <c r="F579" s="3">
        <v>10</v>
      </c>
      <c r="G579" s="7">
        <f>IF(AND(WEEKDAY(Tabela1[[#This Row],[Dzień]])&lt;=6,WEEKDAY(Tabela1[[#This Row],[Dzień]])&gt;=2),ROUNDDOWN(Tabela1[[#This Row],[Popyt]]*Tabela1[[#This Row],[Liczba Rowerów]],0)*30,0)</f>
        <v>270</v>
      </c>
      <c r="H579" s="7">
        <f>IF(WEEKDAY(Tabela1[[#This Row],[Dzień]])=1,Tabela1[[#This Row],[Liczba Rowerów]]*15,0)</f>
        <v>0</v>
      </c>
      <c r="I579" s="7">
        <f>Tabela1[[#This Row],[Przychód]]-Tabela1[[#This Row],[Koszt Serwisu]]</f>
        <v>270</v>
      </c>
      <c r="J579" s="7">
        <f>J578+Tabela1[[#This Row],[Przychód]]</f>
        <v>60810</v>
      </c>
      <c r="K579" s="7">
        <f>K578+Tabela1[[#This Row],[Koszt Serwisu]]</f>
        <v>20450</v>
      </c>
      <c r="L579" s="7">
        <f>Tabela1[[#This Row],[Łączny przychód]]-Tabela1[[#This Row],[Łączny Koszt]]</f>
        <v>40360</v>
      </c>
      <c r="M579" s="7">
        <f>IF(AND(WEEKDAY(Tabela1[[#This Row],[Dzień]])&lt;=6,WEEKDAY(Tabela1[[#This Row],[Dzień]])&gt;=2),ROUNDDOWN(Tabela1[[#This Row],[Popyt]]*Tabela1[[#This Row],[Liczba Rowerów]],0)*E$734,0)</f>
        <v>594</v>
      </c>
      <c r="N579" s="7">
        <f>Tabela1[[#This Row],[Testowany przychód]]-Tabela1[[#This Row],[Koszt Serwisu]]</f>
        <v>594</v>
      </c>
      <c r="O579" s="4">
        <f>IF(P578 &lt;&gt; 0, O578 + 3, O578)</f>
        <v>49</v>
      </c>
      <c r="P579" s="4">
        <f>IF(AND(C579 &lt;&gt; C580,L578&gt;=2400),2400,0)</f>
        <v>2400</v>
      </c>
      <c r="Q579" s="7">
        <f>IF(AND(WEEKDAY(Tabela1[[#This Row],[Dzień]])&lt;=6,WEEKDAY(Tabela1[[#This Row],[Dzień]])&gt;=2),ROUNDDOWN(Tabela1[[#This Row],[Popyt]]*Tabela1[[#This Row],[Nowa liczba rowerów]],0)*30,0)</f>
        <v>1320</v>
      </c>
      <c r="R579" s="7">
        <f>IF(WEEKDAY(Tabela1[[#This Row],[Dzień]])=1,Tabela1[[#This Row],[Nowa liczba rowerów]]*15,0) + Tabela1[[#This Row],[Koszt kupionych rowerów]]</f>
        <v>2400</v>
      </c>
      <c r="S579"/>
    </row>
    <row r="580" spans="1:19" x14ac:dyDescent="0.25">
      <c r="A580" s="1">
        <v>45505</v>
      </c>
      <c r="B580" s="1" t="s">
        <v>4</v>
      </c>
      <c r="C580" s="4" t="str">
        <f>VLOOKUP(MONTH(Tabela1[[#This Row],[Dzień]]),Tabela3[],2,TRUE)</f>
        <v>Sierpień</v>
      </c>
      <c r="D580" s="4">
        <f>YEAR(Tabela1[[#This Row],[Dzień]])</f>
        <v>2024</v>
      </c>
      <c r="E580" s="2">
        <f>VLOOKUP(Tabela1[[#This Row],[Pora roku]],TabelaPopyt[],2,FALSE)</f>
        <v>0.9</v>
      </c>
      <c r="F580" s="3">
        <v>10</v>
      </c>
      <c r="G580" s="7">
        <f>IF(AND(WEEKDAY(Tabela1[[#This Row],[Dzień]])&lt;=6,WEEKDAY(Tabela1[[#This Row],[Dzień]])&gt;=2),ROUNDDOWN(Tabela1[[#This Row],[Popyt]]*Tabela1[[#This Row],[Liczba Rowerów]],0)*30,0)</f>
        <v>270</v>
      </c>
      <c r="H580" s="7">
        <f>IF(WEEKDAY(Tabela1[[#This Row],[Dzień]])=1,Tabela1[[#This Row],[Liczba Rowerów]]*15,0)</f>
        <v>0</v>
      </c>
      <c r="I580" s="7">
        <f>Tabela1[[#This Row],[Przychód]]-Tabela1[[#This Row],[Koszt Serwisu]]</f>
        <v>270</v>
      </c>
      <c r="J580" s="7">
        <f>J579+Tabela1[[#This Row],[Przychód]]</f>
        <v>61080</v>
      </c>
      <c r="K580" s="7">
        <f>K579+Tabela1[[#This Row],[Koszt Serwisu]]</f>
        <v>20450</v>
      </c>
      <c r="L580" s="7">
        <f>Tabela1[[#This Row],[Łączny przychód]]-Tabela1[[#This Row],[Łączny Koszt]]</f>
        <v>40630</v>
      </c>
      <c r="M580" s="7">
        <f>IF(AND(WEEKDAY(Tabela1[[#This Row],[Dzień]])&lt;=6,WEEKDAY(Tabela1[[#This Row],[Dzień]])&gt;=2),ROUNDDOWN(Tabela1[[#This Row],[Popyt]]*Tabela1[[#This Row],[Liczba Rowerów]],0)*E$734,0)</f>
        <v>594</v>
      </c>
      <c r="N580" s="7">
        <f>Tabela1[[#This Row],[Testowany przychód]]-Tabela1[[#This Row],[Koszt Serwisu]]</f>
        <v>594</v>
      </c>
      <c r="O580" s="4">
        <f>IF(P579 &lt;&gt; 0, O579 + 3, O579)</f>
        <v>52</v>
      </c>
      <c r="P580" s="4">
        <f>IF(AND(C580 &lt;&gt; C581,L579&gt;=2400),2400,0)</f>
        <v>0</v>
      </c>
      <c r="Q580" s="7">
        <f>IF(AND(WEEKDAY(Tabela1[[#This Row],[Dzień]])&lt;=6,WEEKDAY(Tabela1[[#This Row],[Dzień]])&gt;=2),ROUNDDOWN(Tabela1[[#This Row],[Popyt]]*Tabela1[[#This Row],[Nowa liczba rowerów]],0)*30,0)</f>
        <v>1380</v>
      </c>
      <c r="R580" s="7">
        <f>IF(WEEKDAY(Tabela1[[#This Row],[Dzień]])=1,Tabela1[[#This Row],[Nowa liczba rowerów]]*15,0) + Tabela1[[#This Row],[Koszt kupionych rowerów]]</f>
        <v>0</v>
      </c>
      <c r="S580"/>
    </row>
    <row r="581" spans="1:19" x14ac:dyDescent="0.25">
      <c r="A581" s="1">
        <v>45506</v>
      </c>
      <c r="B581" s="1" t="s">
        <v>4</v>
      </c>
      <c r="C581" s="4" t="str">
        <f>VLOOKUP(MONTH(Tabela1[[#This Row],[Dzień]]),Tabela3[],2,TRUE)</f>
        <v>Sierpień</v>
      </c>
      <c r="D581" s="4">
        <f>YEAR(Tabela1[[#This Row],[Dzień]])</f>
        <v>2024</v>
      </c>
      <c r="E581" s="2">
        <f>VLOOKUP(Tabela1[[#This Row],[Pora roku]],TabelaPopyt[],2,FALSE)</f>
        <v>0.9</v>
      </c>
      <c r="F581" s="3">
        <v>10</v>
      </c>
      <c r="G581" s="7">
        <f>IF(AND(WEEKDAY(Tabela1[[#This Row],[Dzień]])&lt;=6,WEEKDAY(Tabela1[[#This Row],[Dzień]])&gt;=2),ROUNDDOWN(Tabela1[[#This Row],[Popyt]]*Tabela1[[#This Row],[Liczba Rowerów]],0)*30,0)</f>
        <v>270</v>
      </c>
      <c r="H581" s="7">
        <f>IF(WEEKDAY(Tabela1[[#This Row],[Dzień]])=1,Tabela1[[#This Row],[Liczba Rowerów]]*15,0)</f>
        <v>0</v>
      </c>
      <c r="I581" s="7">
        <f>Tabela1[[#This Row],[Przychód]]-Tabela1[[#This Row],[Koszt Serwisu]]</f>
        <v>270</v>
      </c>
      <c r="J581" s="7">
        <f>J580+Tabela1[[#This Row],[Przychód]]</f>
        <v>61350</v>
      </c>
      <c r="K581" s="7">
        <f>K580+Tabela1[[#This Row],[Koszt Serwisu]]</f>
        <v>20450</v>
      </c>
      <c r="L581" s="7">
        <f>Tabela1[[#This Row],[Łączny przychód]]-Tabela1[[#This Row],[Łączny Koszt]]</f>
        <v>40900</v>
      </c>
      <c r="M581" s="7">
        <f>IF(AND(WEEKDAY(Tabela1[[#This Row],[Dzień]])&lt;=6,WEEKDAY(Tabela1[[#This Row],[Dzień]])&gt;=2),ROUNDDOWN(Tabela1[[#This Row],[Popyt]]*Tabela1[[#This Row],[Liczba Rowerów]],0)*E$734,0)</f>
        <v>594</v>
      </c>
      <c r="N581" s="7">
        <f>Tabela1[[#This Row],[Testowany przychód]]-Tabela1[[#This Row],[Koszt Serwisu]]</f>
        <v>594</v>
      </c>
      <c r="O581" s="4">
        <f>IF(P580 &lt;&gt; 0, O580 + 3, O580)</f>
        <v>52</v>
      </c>
      <c r="P581" s="4">
        <f>IF(AND(C581 &lt;&gt; C582,L580&gt;=2400),2400,0)</f>
        <v>0</v>
      </c>
      <c r="Q581" s="7">
        <f>IF(AND(WEEKDAY(Tabela1[[#This Row],[Dzień]])&lt;=6,WEEKDAY(Tabela1[[#This Row],[Dzień]])&gt;=2),ROUNDDOWN(Tabela1[[#This Row],[Popyt]]*Tabela1[[#This Row],[Nowa liczba rowerów]],0)*30,0)</f>
        <v>1380</v>
      </c>
      <c r="R581" s="7">
        <f>IF(WEEKDAY(Tabela1[[#This Row],[Dzień]])=1,Tabela1[[#This Row],[Nowa liczba rowerów]]*15,0) + Tabela1[[#This Row],[Koszt kupionych rowerów]]</f>
        <v>0</v>
      </c>
      <c r="S581"/>
    </row>
    <row r="582" spans="1:19" x14ac:dyDescent="0.25">
      <c r="A582" s="1">
        <v>45507</v>
      </c>
      <c r="B582" s="1" t="s">
        <v>4</v>
      </c>
      <c r="C582" s="4" t="str">
        <f>VLOOKUP(MONTH(Tabela1[[#This Row],[Dzień]]),Tabela3[],2,TRUE)</f>
        <v>Sierpień</v>
      </c>
      <c r="D582" s="4">
        <f>YEAR(Tabela1[[#This Row],[Dzień]])</f>
        <v>2024</v>
      </c>
      <c r="E582" s="2">
        <f>VLOOKUP(Tabela1[[#This Row],[Pora roku]],TabelaPopyt[],2,FALSE)</f>
        <v>0.9</v>
      </c>
      <c r="F582" s="3">
        <v>10</v>
      </c>
      <c r="G582" s="7">
        <f>IF(AND(WEEKDAY(Tabela1[[#This Row],[Dzień]])&lt;=6,WEEKDAY(Tabela1[[#This Row],[Dzień]])&gt;=2),ROUNDDOWN(Tabela1[[#This Row],[Popyt]]*Tabela1[[#This Row],[Liczba Rowerów]],0)*30,0)</f>
        <v>0</v>
      </c>
      <c r="H582" s="7">
        <f>IF(WEEKDAY(Tabela1[[#This Row],[Dzień]])=1,Tabela1[[#This Row],[Liczba Rowerów]]*15,0)</f>
        <v>0</v>
      </c>
      <c r="I582" s="7">
        <f>Tabela1[[#This Row],[Przychód]]-Tabela1[[#This Row],[Koszt Serwisu]]</f>
        <v>0</v>
      </c>
      <c r="J582" s="7">
        <f>J581+Tabela1[[#This Row],[Przychód]]</f>
        <v>61350</v>
      </c>
      <c r="K582" s="7">
        <f>K581+Tabela1[[#This Row],[Koszt Serwisu]]</f>
        <v>20450</v>
      </c>
      <c r="L582" s="7">
        <f>Tabela1[[#This Row],[Łączny przychód]]-Tabela1[[#This Row],[Łączny Koszt]]</f>
        <v>40900</v>
      </c>
      <c r="M582" s="7">
        <f>IF(AND(WEEKDAY(Tabela1[[#This Row],[Dzień]])&lt;=6,WEEKDAY(Tabela1[[#This Row],[Dzień]])&gt;=2),ROUNDDOWN(Tabela1[[#This Row],[Popyt]]*Tabela1[[#This Row],[Liczba Rowerów]],0)*E$734,0)</f>
        <v>0</v>
      </c>
      <c r="N582" s="7">
        <f>Tabela1[[#This Row],[Testowany przychód]]-Tabela1[[#This Row],[Koszt Serwisu]]</f>
        <v>0</v>
      </c>
      <c r="O582" s="4">
        <f>IF(P581 &lt;&gt; 0, O581 + 3, O581)</f>
        <v>52</v>
      </c>
      <c r="P582" s="4">
        <f>IF(AND(C582 &lt;&gt; C583,L581&gt;=2400),2400,0)</f>
        <v>0</v>
      </c>
      <c r="Q582" s="7">
        <f>IF(AND(WEEKDAY(Tabela1[[#This Row],[Dzień]])&lt;=6,WEEKDAY(Tabela1[[#This Row],[Dzień]])&gt;=2),ROUNDDOWN(Tabela1[[#This Row],[Popyt]]*Tabela1[[#This Row],[Nowa liczba rowerów]],0)*30,0)</f>
        <v>0</v>
      </c>
      <c r="R582" s="7">
        <f>IF(WEEKDAY(Tabela1[[#This Row],[Dzień]])=1,Tabela1[[#This Row],[Nowa liczba rowerów]]*15,0) + Tabela1[[#This Row],[Koszt kupionych rowerów]]</f>
        <v>0</v>
      </c>
      <c r="S582"/>
    </row>
    <row r="583" spans="1:19" x14ac:dyDescent="0.25">
      <c r="A583" s="1">
        <v>45508</v>
      </c>
      <c r="B583" s="1" t="s">
        <v>4</v>
      </c>
      <c r="C583" s="4" t="str">
        <f>VLOOKUP(MONTH(Tabela1[[#This Row],[Dzień]]),Tabela3[],2,TRUE)</f>
        <v>Sierpień</v>
      </c>
      <c r="D583" s="4">
        <f>YEAR(Tabela1[[#This Row],[Dzień]])</f>
        <v>2024</v>
      </c>
      <c r="E583" s="2">
        <f>VLOOKUP(Tabela1[[#This Row],[Pora roku]],TabelaPopyt[],2,FALSE)</f>
        <v>0.9</v>
      </c>
      <c r="F583" s="3">
        <v>10</v>
      </c>
      <c r="G583" s="7">
        <f>IF(AND(WEEKDAY(Tabela1[[#This Row],[Dzień]])&lt;=6,WEEKDAY(Tabela1[[#This Row],[Dzień]])&gt;=2),ROUNDDOWN(Tabela1[[#This Row],[Popyt]]*Tabela1[[#This Row],[Liczba Rowerów]],0)*30,0)</f>
        <v>0</v>
      </c>
      <c r="H583" s="7">
        <f>IF(WEEKDAY(Tabela1[[#This Row],[Dzień]])=1,Tabela1[[#This Row],[Liczba Rowerów]]*15,0)</f>
        <v>150</v>
      </c>
      <c r="I583" s="7">
        <f>Tabela1[[#This Row],[Przychód]]-Tabela1[[#This Row],[Koszt Serwisu]]</f>
        <v>-150</v>
      </c>
      <c r="J583" s="7">
        <f>J582+Tabela1[[#This Row],[Przychód]]</f>
        <v>61350</v>
      </c>
      <c r="K583" s="7">
        <f>K582+Tabela1[[#This Row],[Koszt Serwisu]]</f>
        <v>20600</v>
      </c>
      <c r="L583" s="7">
        <f>Tabela1[[#This Row],[Łączny przychód]]-Tabela1[[#This Row],[Łączny Koszt]]</f>
        <v>40750</v>
      </c>
      <c r="M583" s="7">
        <f>IF(AND(WEEKDAY(Tabela1[[#This Row],[Dzień]])&lt;=6,WEEKDAY(Tabela1[[#This Row],[Dzień]])&gt;=2),ROUNDDOWN(Tabela1[[#This Row],[Popyt]]*Tabela1[[#This Row],[Liczba Rowerów]],0)*E$734,0)</f>
        <v>0</v>
      </c>
      <c r="N583" s="7">
        <f>Tabela1[[#This Row],[Testowany przychód]]-Tabela1[[#This Row],[Koszt Serwisu]]</f>
        <v>-150</v>
      </c>
      <c r="O583" s="4">
        <f>IF(P582 &lt;&gt; 0, O582 + 3, O582)</f>
        <v>52</v>
      </c>
      <c r="P583" s="4">
        <f>IF(AND(C583 &lt;&gt; C584,L582&gt;=2400),2400,0)</f>
        <v>0</v>
      </c>
      <c r="Q583" s="7">
        <f>IF(AND(WEEKDAY(Tabela1[[#This Row],[Dzień]])&lt;=6,WEEKDAY(Tabela1[[#This Row],[Dzień]])&gt;=2),ROUNDDOWN(Tabela1[[#This Row],[Popyt]]*Tabela1[[#This Row],[Nowa liczba rowerów]],0)*30,0)</f>
        <v>0</v>
      </c>
      <c r="R583" s="7">
        <f>IF(WEEKDAY(Tabela1[[#This Row],[Dzień]])=1,Tabela1[[#This Row],[Nowa liczba rowerów]]*15,0) + Tabela1[[#This Row],[Koszt kupionych rowerów]]</f>
        <v>780</v>
      </c>
      <c r="S583"/>
    </row>
    <row r="584" spans="1:19" x14ac:dyDescent="0.25">
      <c r="A584" s="1">
        <v>45509</v>
      </c>
      <c r="B584" s="1" t="s">
        <v>4</v>
      </c>
      <c r="C584" s="4" t="str">
        <f>VLOOKUP(MONTH(Tabela1[[#This Row],[Dzień]]),Tabela3[],2,TRUE)</f>
        <v>Sierpień</v>
      </c>
      <c r="D584" s="4">
        <f>YEAR(Tabela1[[#This Row],[Dzień]])</f>
        <v>2024</v>
      </c>
      <c r="E584" s="2">
        <f>VLOOKUP(Tabela1[[#This Row],[Pora roku]],TabelaPopyt[],2,FALSE)</f>
        <v>0.9</v>
      </c>
      <c r="F584" s="3">
        <v>10</v>
      </c>
      <c r="G584" s="7">
        <f>IF(AND(WEEKDAY(Tabela1[[#This Row],[Dzień]])&lt;=6,WEEKDAY(Tabela1[[#This Row],[Dzień]])&gt;=2),ROUNDDOWN(Tabela1[[#This Row],[Popyt]]*Tabela1[[#This Row],[Liczba Rowerów]],0)*30,0)</f>
        <v>270</v>
      </c>
      <c r="H584" s="7">
        <f>IF(WEEKDAY(Tabela1[[#This Row],[Dzień]])=1,Tabela1[[#This Row],[Liczba Rowerów]]*15,0)</f>
        <v>0</v>
      </c>
      <c r="I584" s="7">
        <f>Tabela1[[#This Row],[Przychód]]-Tabela1[[#This Row],[Koszt Serwisu]]</f>
        <v>270</v>
      </c>
      <c r="J584" s="7">
        <f>J583+Tabela1[[#This Row],[Przychód]]</f>
        <v>61620</v>
      </c>
      <c r="K584" s="7">
        <f>K583+Tabela1[[#This Row],[Koszt Serwisu]]</f>
        <v>20600</v>
      </c>
      <c r="L584" s="7">
        <f>Tabela1[[#This Row],[Łączny przychód]]-Tabela1[[#This Row],[Łączny Koszt]]</f>
        <v>41020</v>
      </c>
      <c r="M584" s="7">
        <f>IF(AND(WEEKDAY(Tabela1[[#This Row],[Dzień]])&lt;=6,WEEKDAY(Tabela1[[#This Row],[Dzień]])&gt;=2),ROUNDDOWN(Tabela1[[#This Row],[Popyt]]*Tabela1[[#This Row],[Liczba Rowerów]],0)*E$734,0)</f>
        <v>594</v>
      </c>
      <c r="N584" s="7">
        <f>Tabela1[[#This Row],[Testowany przychód]]-Tabela1[[#This Row],[Koszt Serwisu]]</f>
        <v>594</v>
      </c>
      <c r="O584" s="4">
        <f>IF(P583 &lt;&gt; 0, O583 + 3, O583)</f>
        <v>52</v>
      </c>
      <c r="P584" s="4">
        <f>IF(AND(C584 &lt;&gt; C585,L583&gt;=2400),2400,0)</f>
        <v>0</v>
      </c>
      <c r="Q584" s="7">
        <f>IF(AND(WEEKDAY(Tabela1[[#This Row],[Dzień]])&lt;=6,WEEKDAY(Tabela1[[#This Row],[Dzień]])&gt;=2),ROUNDDOWN(Tabela1[[#This Row],[Popyt]]*Tabela1[[#This Row],[Nowa liczba rowerów]],0)*30,0)</f>
        <v>1380</v>
      </c>
      <c r="R584" s="7">
        <f>IF(WEEKDAY(Tabela1[[#This Row],[Dzień]])=1,Tabela1[[#This Row],[Nowa liczba rowerów]]*15,0) + Tabela1[[#This Row],[Koszt kupionych rowerów]]</f>
        <v>0</v>
      </c>
      <c r="S584"/>
    </row>
    <row r="585" spans="1:19" x14ac:dyDescent="0.25">
      <c r="A585" s="1">
        <v>45510</v>
      </c>
      <c r="B585" s="1" t="s">
        <v>4</v>
      </c>
      <c r="C585" s="4" t="str">
        <f>VLOOKUP(MONTH(Tabela1[[#This Row],[Dzień]]),Tabela3[],2,TRUE)</f>
        <v>Sierpień</v>
      </c>
      <c r="D585" s="4">
        <f>YEAR(Tabela1[[#This Row],[Dzień]])</f>
        <v>2024</v>
      </c>
      <c r="E585" s="2">
        <f>VLOOKUP(Tabela1[[#This Row],[Pora roku]],TabelaPopyt[],2,FALSE)</f>
        <v>0.9</v>
      </c>
      <c r="F585" s="3">
        <v>10</v>
      </c>
      <c r="G585" s="7">
        <f>IF(AND(WEEKDAY(Tabela1[[#This Row],[Dzień]])&lt;=6,WEEKDAY(Tabela1[[#This Row],[Dzień]])&gt;=2),ROUNDDOWN(Tabela1[[#This Row],[Popyt]]*Tabela1[[#This Row],[Liczba Rowerów]],0)*30,0)</f>
        <v>270</v>
      </c>
      <c r="H585" s="7">
        <f>IF(WEEKDAY(Tabela1[[#This Row],[Dzień]])=1,Tabela1[[#This Row],[Liczba Rowerów]]*15,0)</f>
        <v>0</v>
      </c>
      <c r="I585" s="7">
        <f>Tabela1[[#This Row],[Przychód]]-Tabela1[[#This Row],[Koszt Serwisu]]</f>
        <v>270</v>
      </c>
      <c r="J585" s="7">
        <f>J584+Tabela1[[#This Row],[Przychód]]</f>
        <v>61890</v>
      </c>
      <c r="K585" s="7">
        <f>K584+Tabela1[[#This Row],[Koszt Serwisu]]</f>
        <v>20600</v>
      </c>
      <c r="L585" s="7">
        <f>Tabela1[[#This Row],[Łączny przychód]]-Tabela1[[#This Row],[Łączny Koszt]]</f>
        <v>41290</v>
      </c>
      <c r="M585" s="7">
        <f>IF(AND(WEEKDAY(Tabela1[[#This Row],[Dzień]])&lt;=6,WEEKDAY(Tabela1[[#This Row],[Dzień]])&gt;=2),ROUNDDOWN(Tabela1[[#This Row],[Popyt]]*Tabela1[[#This Row],[Liczba Rowerów]],0)*E$734,0)</f>
        <v>594</v>
      </c>
      <c r="N585" s="7">
        <f>Tabela1[[#This Row],[Testowany przychód]]-Tabela1[[#This Row],[Koszt Serwisu]]</f>
        <v>594</v>
      </c>
      <c r="O585" s="4">
        <f>IF(P584 &lt;&gt; 0, O584 + 3, O584)</f>
        <v>52</v>
      </c>
      <c r="P585" s="4">
        <f>IF(AND(C585 &lt;&gt; C586,L584&gt;=2400),2400,0)</f>
        <v>0</v>
      </c>
      <c r="Q585" s="7">
        <f>IF(AND(WEEKDAY(Tabela1[[#This Row],[Dzień]])&lt;=6,WEEKDAY(Tabela1[[#This Row],[Dzień]])&gt;=2),ROUNDDOWN(Tabela1[[#This Row],[Popyt]]*Tabela1[[#This Row],[Nowa liczba rowerów]],0)*30,0)</f>
        <v>1380</v>
      </c>
      <c r="R585" s="7">
        <f>IF(WEEKDAY(Tabela1[[#This Row],[Dzień]])=1,Tabela1[[#This Row],[Nowa liczba rowerów]]*15,0) + Tabela1[[#This Row],[Koszt kupionych rowerów]]</f>
        <v>0</v>
      </c>
      <c r="S585"/>
    </row>
    <row r="586" spans="1:19" x14ac:dyDescent="0.25">
      <c r="A586" s="1">
        <v>45511</v>
      </c>
      <c r="B586" s="1" t="s">
        <v>4</v>
      </c>
      <c r="C586" s="4" t="str">
        <f>VLOOKUP(MONTH(Tabela1[[#This Row],[Dzień]]),Tabela3[],2,TRUE)</f>
        <v>Sierpień</v>
      </c>
      <c r="D586" s="4">
        <f>YEAR(Tabela1[[#This Row],[Dzień]])</f>
        <v>2024</v>
      </c>
      <c r="E586" s="2">
        <f>VLOOKUP(Tabela1[[#This Row],[Pora roku]],TabelaPopyt[],2,FALSE)</f>
        <v>0.9</v>
      </c>
      <c r="F586" s="3">
        <v>10</v>
      </c>
      <c r="G586" s="7">
        <f>IF(AND(WEEKDAY(Tabela1[[#This Row],[Dzień]])&lt;=6,WEEKDAY(Tabela1[[#This Row],[Dzień]])&gt;=2),ROUNDDOWN(Tabela1[[#This Row],[Popyt]]*Tabela1[[#This Row],[Liczba Rowerów]],0)*30,0)</f>
        <v>270</v>
      </c>
      <c r="H586" s="7">
        <f>IF(WEEKDAY(Tabela1[[#This Row],[Dzień]])=1,Tabela1[[#This Row],[Liczba Rowerów]]*15,0)</f>
        <v>0</v>
      </c>
      <c r="I586" s="7">
        <f>Tabela1[[#This Row],[Przychód]]-Tabela1[[#This Row],[Koszt Serwisu]]</f>
        <v>270</v>
      </c>
      <c r="J586" s="7">
        <f>J585+Tabela1[[#This Row],[Przychód]]</f>
        <v>62160</v>
      </c>
      <c r="K586" s="7">
        <f>K585+Tabela1[[#This Row],[Koszt Serwisu]]</f>
        <v>20600</v>
      </c>
      <c r="L586" s="7">
        <f>Tabela1[[#This Row],[Łączny przychód]]-Tabela1[[#This Row],[Łączny Koszt]]</f>
        <v>41560</v>
      </c>
      <c r="M586" s="7">
        <f>IF(AND(WEEKDAY(Tabela1[[#This Row],[Dzień]])&lt;=6,WEEKDAY(Tabela1[[#This Row],[Dzień]])&gt;=2),ROUNDDOWN(Tabela1[[#This Row],[Popyt]]*Tabela1[[#This Row],[Liczba Rowerów]],0)*E$734,0)</f>
        <v>594</v>
      </c>
      <c r="N586" s="7">
        <f>Tabela1[[#This Row],[Testowany przychód]]-Tabela1[[#This Row],[Koszt Serwisu]]</f>
        <v>594</v>
      </c>
      <c r="O586" s="4">
        <f>IF(P585 &lt;&gt; 0, O585 + 3, O585)</f>
        <v>52</v>
      </c>
      <c r="P586" s="4">
        <f>IF(AND(C586 &lt;&gt; C587,L585&gt;=2400),2400,0)</f>
        <v>0</v>
      </c>
      <c r="Q586" s="7">
        <f>IF(AND(WEEKDAY(Tabela1[[#This Row],[Dzień]])&lt;=6,WEEKDAY(Tabela1[[#This Row],[Dzień]])&gt;=2),ROUNDDOWN(Tabela1[[#This Row],[Popyt]]*Tabela1[[#This Row],[Nowa liczba rowerów]],0)*30,0)</f>
        <v>1380</v>
      </c>
      <c r="R586" s="7">
        <f>IF(WEEKDAY(Tabela1[[#This Row],[Dzień]])=1,Tabela1[[#This Row],[Nowa liczba rowerów]]*15,0) + Tabela1[[#This Row],[Koszt kupionych rowerów]]</f>
        <v>0</v>
      </c>
      <c r="S586"/>
    </row>
    <row r="587" spans="1:19" x14ac:dyDescent="0.25">
      <c r="A587" s="1">
        <v>45512</v>
      </c>
      <c r="B587" s="1" t="s">
        <v>4</v>
      </c>
      <c r="C587" s="4" t="str">
        <f>VLOOKUP(MONTH(Tabela1[[#This Row],[Dzień]]),Tabela3[],2,TRUE)</f>
        <v>Sierpień</v>
      </c>
      <c r="D587" s="4">
        <f>YEAR(Tabela1[[#This Row],[Dzień]])</f>
        <v>2024</v>
      </c>
      <c r="E587" s="2">
        <f>VLOOKUP(Tabela1[[#This Row],[Pora roku]],TabelaPopyt[],2,FALSE)</f>
        <v>0.9</v>
      </c>
      <c r="F587" s="3">
        <v>10</v>
      </c>
      <c r="G587" s="7">
        <f>IF(AND(WEEKDAY(Tabela1[[#This Row],[Dzień]])&lt;=6,WEEKDAY(Tabela1[[#This Row],[Dzień]])&gt;=2),ROUNDDOWN(Tabela1[[#This Row],[Popyt]]*Tabela1[[#This Row],[Liczba Rowerów]],0)*30,0)</f>
        <v>270</v>
      </c>
      <c r="H587" s="7">
        <f>IF(WEEKDAY(Tabela1[[#This Row],[Dzień]])=1,Tabela1[[#This Row],[Liczba Rowerów]]*15,0)</f>
        <v>0</v>
      </c>
      <c r="I587" s="7">
        <f>Tabela1[[#This Row],[Przychód]]-Tabela1[[#This Row],[Koszt Serwisu]]</f>
        <v>270</v>
      </c>
      <c r="J587" s="7">
        <f>J586+Tabela1[[#This Row],[Przychód]]</f>
        <v>62430</v>
      </c>
      <c r="K587" s="7">
        <f>K586+Tabela1[[#This Row],[Koszt Serwisu]]</f>
        <v>20600</v>
      </c>
      <c r="L587" s="7">
        <f>Tabela1[[#This Row],[Łączny przychód]]-Tabela1[[#This Row],[Łączny Koszt]]</f>
        <v>41830</v>
      </c>
      <c r="M587" s="7">
        <f>IF(AND(WEEKDAY(Tabela1[[#This Row],[Dzień]])&lt;=6,WEEKDAY(Tabela1[[#This Row],[Dzień]])&gt;=2),ROUNDDOWN(Tabela1[[#This Row],[Popyt]]*Tabela1[[#This Row],[Liczba Rowerów]],0)*E$734,0)</f>
        <v>594</v>
      </c>
      <c r="N587" s="7">
        <f>Tabela1[[#This Row],[Testowany przychód]]-Tabela1[[#This Row],[Koszt Serwisu]]</f>
        <v>594</v>
      </c>
      <c r="O587" s="4">
        <f>IF(P586 &lt;&gt; 0, O586 + 3, O586)</f>
        <v>52</v>
      </c>
      <c r="P587" s="4">
        <f>IF(AND(C587 &lt;&gt; C588,L586&gt;=2400),2400,0)</f>
        <v>0</v>
      </c>
      <c r="Q587" s="7">
        <f>IF(AND(WEEKDAY(Tabela1[[#This Row],[Dzień]])&lt;=6,WEEKDAY(Tabela1[[#This Row],[Dzień]])&gt;=2),ROUNDDOWN(Tabela1[[#This Row],[Popyt]]*Tabela1[[#This Row],[Nowa liczba rowerów]],0)*30,0)</f>
        <v>1380</v>
      </c>
      <c r="R587" s="7">
        <f>IF(WEEKDAY(Tabela1[[#This Row],[Dzień]])=1,Tabela1[[#This Row],[Nowa liczba rowerów]]*15,0) + Tabela1[[#This Row],[Koszt kupionych rowerów]]</f>
        <v>0</v>
      </c>
      <c r="S587"/>
    </row>
    <row r="588" spans="1:19" x14ac:dyDescent="0.25">
      <c r="A588" s="1">
        <v>45513</v>
      </c>
      <c r="B588" s="1" t="s">
        <v>4</v>
      </c>
      <c r="C588" s="4" t="str">
        <f>VLOOKUP(MONTH(Tabela1[[#This Row],[Dzień]]),Tabela3[],2,TRUE)</f>
        <v>Sierpień</v>
      </c>
      <c r="D588" s="4">
        <f>YEAR(Tabela1[[#This Row],[Dzień]])</f>
        <v>2024</v>
      </c>
      <c r="E588" s="2">
        <f>VLOOKUP(Tabela1[[#This Row],[Pora roku]],TabelaPopyt[],2,FALSE)</f>
        <v>0.9</v>
      </c>
      <c r="F588" s="3">
        <v>10</v>
      </c>
      <c r="G588" s="7">
        <f>IF(AND(WEEKDAY(Tabela1[[#This Row],[Dzień]])&lt;=6,WEEKDAY(Tabela1[[#This Row],[Dzień]])&gt;=2),ROUNDDOWN(Tabela1[[#This Row],[Popyt]]*Tabela1[[#This Row],[Liczba Rowerów]],0)*30,0)</f>
        <v>270</v>
      </c>
      <c r="H588" s="7">
        <f>IF(WEEKDAY(Tabela1[[#This Row],[Dzień]])=1,Tabela1[[#This Row],[Liczba Rowerów]]*15,0)</f>
        <v>0</v>
      </c>
      <c r="I588" s="7">
        <f>Tabela1[[#This Row],[Przychód]]-Tabela1[[#This Row],[Koszt Serwisu]]</f>
        <v>270</v>
      </c>
      <c r="J588" s="7">
        <f>J587+Tabela1[[#This Row],[Przychód]]</f>
        <v>62700</v>
      </c>
      <c r="K588" s="7">
        <f>K587+Tabela1[[#This Row],[Koszt Serwisu]]</f>
        <v>20600</v>
      </c>
      <c r="L588" s="7">
        <f>Tabela1[[#This Row],[Łączny przychód]]-Tabela1[[#This Row],[Łączny Koszt]]</f>
        <v>42100</v>
      </c>
      <c r="M588" s="7">
        <f>IF(AND(WEEKDAY(Tabela1[[#This Row],[Dzień]])&lt;=6,WEEKDAY(Tabela1[[#This Row],[Dzień]])&gt;=2),ROUNDDOWN(Tabela1[[#This Row],[Popyt]]*Tabela1[[#This Row],[Liczba Rowerów]],0)*E$734,0)</f>
        <v>594</v>
      </c>
      <c r="N588" s="7">
        <f>Tabela1[[#This Row],[Testowany przychód]]-Tabela1[[#This Row],[Koszt Serwisu]]</f>
        <v>594</v>
      </c>
      <c r="O588" s="4">
        <f>IF(P587 &lt;&gt; 0, O587 + 3, O587)</f>
        <v>52</v>
      </c>
      <c r="P588" s="4">
        <f>IF(AND(C588 &lt;&gt; C589,L587&gt;=2400),2400,0)</f>
        <v>0</v>
      </c>
      <c r="Q588" s="7">
        <f>IF(AND(WEEKDAY(Tabela1[[#This Row],[Dzień]])&lt;=6,WEEKDAY(Tabela1[[#This Row],[Dzień]])&gt;=2),ROUNDDOWN(Tabela1[[#This Row],[Popyt]]*Tabela1[[#This Row],[Nowa liczba rowerów]],0)*30,0)</f>
        <v>1380</v>
      </c>
      <c r="R588" s="7">
        <f>IF(WEEKDAY(Tabela1[[#This Row],[Dzień]])=1,Tabela1[[#This Row],[Nowa liczba rowerów]]*15,0) + Tabela1[[#This Row],[Koszt kupionych rowerów]]</f>
        <v>0</v>
      </c>
      <c r="S588"/>
    </row>
    <row r="589" spans="1:19" x14ac:dyDescent="0.25">
      <c r="A589" s="1">
        <v>45514</v>
      </c>
      <c r="B589" s="1" t="s">
        <v>4</v>
      </c>
      <c r="C589" s="4" t="str">
        <f>VLOOKUP(MONTH(Tabela1[[#This Row],[Dzień]]),Tabela3[],2,TRUE)</f>
        <v>Sierpień</v>
      </c>
      <c r="D589" s="4">
        <f>YEAR(Tabela1[[#This Row],[Dzień]])</f>
        <v>2024</v>
      </c>
      <c r="E589" s="2">
        <f>VLOOKUP(Tabela1[[#This Row],[Pora roku]],TabelaPopyt[],2,FALSE)</f>
        <v>0.9</v>
      </c>
      <c r="F589" s="3">
        <v>10</v>
      </c>
      <c r="G589" s="7">
        <f>IF(AND(WEEKDAY(Tabela1[[#This Row],[Dzień]])&lt;=6,WEEKDAY(Tabela1[[#This Row],[Dzień]])&gt;=2),ROUNDDOWN(Tabela1[[#This Row],[Popyt]]*Tabela1[[#This Row],[Liczba Rowerów]],0)*30,0)</f>
        <v>0</v>
      </c>
      <c r="H589" s="7">
        <f>IF(WEEKDAY(Tabela1[[#This Row],[Dzień]])=1,Tabela1[[#This Row],[Liczba Rowerów]]*15,0)</f>
        <v>0</v>
      </c>
      <c r="I589" s="7">
        <f>Tabela1[[#This Row],[Przychód]]-Tabela1[[#This Row],[Koszt Serwisu]]</f>
        <v>0</v>
      </c>
      <c r="J589" s="7">
        <f>J588+Tabela1[[#This Row],[Przychód]]</f>
        <v>62700</v>
      </c>
      <c r="K589" s="7">
        <f>K588+Tabela1[[#This Row],[Koszt Serwisu]]</f>
        <v>20600</v>
      </c>
      <c r="L589" s="7">
        <f>Tabela1[[#This Row],[Łączny przychód]]-Tabela1[[#This Row],[Łączny Koszt]]</f>
        <v>42100</v>
      </c>
      <c r="M589" s="7">
        <f>IF(AND(WEEKDAY(Tabela1[[#This Row],[Dzień]])&lt;=6,WEEKDAY(Tabela1[[#This Row],[Dzień]])&gt;=2),ROUNDDOWN(Tabela1[[#This Row],[Popyt]]*Tabela1[[#This Row],[Liczba Rowerów]],0)*E$734,0)</f>
        <v>0</v>
      </c>
      <c r="N589" s="7">
        <f>Tabela1[[#This Row],[Testowany przychód]]-Tabela1[[#This Row],[Koszt Serwisu]]</f>
        <v>0</v>
      </c>
      <c r="O589" s="4">
        <f>IF(P588 &lt;&gt; 0, O588 + 3, O588)</f>
        <v>52</v>
      </c>
      <c r="P589" s="4">
        <f>IF(AND(C589 &lt;&gt; C590,L588&gt;=2400),2400,0)</f>
        <v>0</v>
      </c>
      <c r="Q589" s="7">
        <f>IF(AND(WEEKDAY(Tabela1[[#This Row],[Dzień]])&lt;=6,WEEKDAY(Tabela1[[#This Row],[Dzień]])&gt;=2),ROUNDDOWN(Tabela1[[#This Row],[Popyt]]*Tabela1[[#This Row],[Nowa liczba rowerów]],0)*30,0)</f>
        <v>0</v>
      </c>
      <c r="R589" s="7">
        <f>IF(WEEKDAY(Tabela1[[#This Row],[Dzień]])=1,Tabela1[[#This Row],[Nowa liczba rowerów]]*15,0) + Tabela1[[#This Row],[Koszt kupionych rowerów]]</f>
        <v>0</v>
      </c>
      <c r="S589"/>
    </row>
    <row r="590" spans="1:19" x14ac:dyDescent="0.25">
      <c r="A590" s="1">
        <v>45515</v>
      </c>
      <c r="B590" s="1" t="s">
        <v>4</v>
      </c>
      <c r="C590" s="4" t="str">
        <f>VLOOKUP(MONTH(Tabela1[[#This Row],[Dzień]]),Tabela3[],2,TRUE)</f>
        <v>Sierpień</v>
      </c>
      <c r="D590" s="4">
        <f>YEAR(Tabela1[[#This Row],[Dzień]])</f>
        <v>2024</v>
      </c>
      <c r="E590" s="2">
        <f>VLOOKUP(Tabela1[[#This Row],[Pora roku]],TabelaPopyt[],2,FALSE)</f>
        <v>0.9</v>
      </c>
      <c r="F590" s="3">
        <v>10</v>
      </c>
      <c r="G590" s="7">
        <f>IF(AND(WEEKDAY(Tabela1[[#This Row],[Dzień]])&lt;=6,WEEKDAY(Tabela1[[#This Row],[Dzień]])&gt;=2),ROUNDDOWN(Tabela1[[#This Row],[Popyt]]*Tabela1[[#This Row],[Liczba Rowerów]],0)*30,0)</f>
        <v>0</v>
      </c>
      <c r="H590" s="7">
        <f>IF(WEEKDAY(Tabela1[[#This Row],[Dzień]])=1,Tabela1[[#This Row],[Liczba Rowerów]]*15,0)</f>
        <v>150</v>
      </c>
      <c r="I590" s="7">
        <f>Tabela1[[#This Row],[Przychód]]-Tabela1[[#This Row],[Koszt Serwisu]]</f>
        <v>-150</v>
      </c>
      <c r="J590" s="7">
        <f>J589+Tabela1[[#This Row],[Przychód]]</f>
        <v>62700</v>
      </c>
      <c r="K590" s="7">
        <f>K589+Tabela1[[#This Row],[Koszt Serwisu]]</f>
        <v>20750</v>
      </c>
      <c r="L590" s="7">
        <f>Tabela1[[#This Row],[Łączny przychód]]-Tabela1[[#This Row],[Łączny Koszt]]</f>
        <v>41950</v>
      </c>
      <c r="M590" s="7">
        <f>IF(AND(WEEKDAY(Tabela1[[#This Row],[Dzień]])&lt;=6,WEEKDAY(Tabela1[[#This Row],[Dzień]])&gt;=2),ROUNDDOWN(Tabela1[[#This Row],[Popyt]]*Tabela1[[#This Row],[Liczba Rowerów]],0)*E$734,0)</f>
        <v>0</v>
      </c>
      <c r="N590" s="7">
        <f>Tabela1[[#This Row],[Testowany przychód]]-Tabela1[[#This Row],[Koszt Serwisu]]</f>
        <v>-150</v>
      </c>
      <c r="O590" s="4">
        <f>IF(P589 &lt;&gt; 0, O589 + 3, O589)</f>
        <v>52</v>
      </c>
      <c r="P590" s="4">
        <f>IF(AND(C590 &lt;&gt; C591,L589&gt;=2400),2400,0)</f>
        <v>0</v>
      </c>
      <c r="Q590" s="7">
        <f>IF(AND(WEEKDAY(Tabela1[[#This Row],[Dzień]])&lt;=6,WEEKDAY(Tabela1[[#This Row],[Dzień]])&gt;=2),ROUNDDOWN(Tabela1[[#This Row],[Popyt]]*Tabela1[[#This Row],[Nowa liczba rowerów]],0)*30,0)</f>
        <v>0</v>
      </c>
      <c r="R590" s="7">
        <f>IF(WEEKDAY(Tabela1[[#This Row],[Dzień]])=1,Tabela1[[#This Row],[Nowa liczba rowerów]]*15,0) + Tabela1[[#This Row],[Koszt kupionych rowerów]]</f>
        <v>780</v>
      </c>
      <c r="S590"/>
    </row>
    <row r="591" spans="1:19" x14ac:dyDescent="0.25">
      <c r="A591" s="1">
        <v>45516</v>
      </c>
      <c r="B591" s="1" t="s">
        <v>4</v>
      </c>
      <c r="C591" s="4" t="str">
        <f>VLOOKUP(MONTH(Tabela1[[#This Row],[Dzień]]),Tabela3[],2,TRUE)</f>
        <v>Sierpień</v>
      </c>
      <c r="D591" s="4">
        <f>YEAR(Tabela1[[#This Row],[Dzień]])</f>
        <v>2024</v>
      </c>
      <c r="E591" s="2">
        <f>VLOOKUP(Tabela1[[#This Row],[Pora roku]],TabelaPopyt[],2,FALSE)</f>
        <v>0.9</v>
      </c>
      <c r="F591" s="3">
        <v>10</v>
      </c>
      <c r="G591" s="7">
        <f>IF(AND(WEEKDAY(Tabela1[[#This Row],[Dzień]])&lt;=6,WEEKDAY(Tabela1[[#This Row],[Dzień]])&gt;=2),ROUNDDOWN(Tabela1[[#This Row],[Popyt]]*Tabela1[[#This Row],[Liczba Rowerów]],0)*30,0)</f>
        <v>270</v>
      </c>
      <c r="H591" s="7">
        <f>IF(WEEKDAY(Tabela1[[#This Row],[Dzień]])=1,Tabela1[[#This Row],[Liczba Rowerów]]*15,0)</f>
        <v>0</v>
      </c>
      <c r="I591" s="7">
        <f>Tabela1[[#This Row],[Przychód]]-Tabela1[[#This Row],[Koszt Serwisu]]</f>
        <v>270</v>
      </c>
      <c r="J591" s="7">
        <f>J590+Tabela1[[#This Row],[Przychód]]</f>
        <v>62970</v>
      </c>
      <c r="K591" s="7">
        <f>K590+Tabela1[[#This Row],[Koszt Serwisu]]</f>
        <v>20750</v>
      </c>
      <c r="L591" s="7">
        <f>Tabela1[[#This Row],[Łączny przychód]]-Tabela1[[#This Row],[Łączny Koszt]]</f>
        <v>42220</v>
      </c>
      <c r="M591" s="7">
        <f>IF(AND(WEEKDAY(Tabela1[[#This Row],[Dzień]])&lt;=6,WEEKDAY(Tabela1[[#This Row],[Dzień]])&gt;=2),ROUNDDOWN(Tabela1[[#This Row],[Popyt]]*Tabela1[[#This Row],[Liczba Rowerów]],0)*E$734,0)</f>
        <v>594</v>
      </c>
      <c r="N591" s="7">
        <f>Tabela1[[#This Row],[Testowany przychód]]-Tabela1[[#This Row],[Koszt Serwisu]]</f>
        <v>594</v>
      </c>
      <c r="O591" s="4">
        <f>IF(P590 &lt;&gt; 0, O590 + 3, O590)</f>
        <v>52</v>
      </c>
      <c r="P591" s="4">
        <f>IF(AND(C591 &lt;&gt; C592,L590&gt;=2400),2400,0)</f>
        <v>0</v>
      </c>
      <c r="Q591" s="7">
        <f>IF(AND(WEEKDAY(Tabela1[[#This Row],[Dzień]])&lt;=6,WEEKDAY(Tabela1[[#This Row],[Dzień]])&gt;=2),ROUNDDOWN(Tabela1[[#This Row],[Popyt]]*Tabela1[[#This Row],[Nowa liczba rowerów]],0)*30,0)</f>
        <v>1380</v>
      </c>
      <c r="R591" s="7">
        <f>IF(WEEKDAY(Tabela1[[#This Row],[Dzień]])=1,Tabela1[[#This Row],[Nowa liczba rowerów]]*15,0) + Tabela1[[#This Row],[Koszt kupionych rowerów]]</f>
        <v>0</v>
      </c>
      <c r="S591"/>
    </row>
    <row r="592" spans="1:19" x14ac:dyDescent="0.25">
      <c r="A592" s="1">
        <v>45517</v>
      </c>
      <c r="B592" s="1" t="s">
        <v>4</v>
      </c>
      <c r="C592" s="4" t="str">
        <f>VLOOKUP(MONTH(Tabela1[[#This Row],[Dzień]]),Tabela3[],2,TRUE)</f>
        <v>Sierpień</v>
      </c>
      <c r="D592" s="4">
        <f>YEAR(Tabela1[[#This Row],[Dzień]])</f>
        <v>2024</v>
      </c>
      <c r="E592" s="2">
        <f>VLOOKUP(Tabela1[[#This Row],[Pora roku]],TabelaPopyt[],2,FALSE)</f>
        <v>0.9</v>
      </c>
      <c r="F592" s="3">
        <v>10</v>
      </c>
      <c r="G592" s="7">
        <f>IF(AND(WEEKDAY(Tabela1[[#This Row],[Dzień]])&lt;=6,WEEKDAY(Tabela1[[#This Row],[Dzień]])&gt;=2),ROUNDDOWN(Tabela1[[#This Row],[Popyt]]*Tabela1[[#This Row],[Liczba Rowerów]],0)*30,0)</f>
        <v>270</v>
      </c>
      <c r="H592" s="7">
        <f>IF(WEEKDAY(Tabela1[[#This Row],[Dzień]])=1,Tabela1[[#This Row],[Liczba Rowerów]]*15,0)</f>
        <v>0</v>
      </c>
      <c r="I592" s="7">
        <f>Tabela1[[#This Row],[Przychód]]-Tabela1[[#This Row],[Koszt Serwisu]]</f>
        <v>270</v>
      </c>
      <c r="J592" s="7">
        <f>J591+Tabela1[[#This Row],[Przychód]]</f>
        <v>63240</v>
      </c>
      <c r="K592" s="7">
        <f>K591+Tabela1[[#This Row],[Koszt Serwisu]]</f>
        <v>20750</v>
      </c>
      <c r="L592" s="7">
        <f>Tabela1[[#This Row],[Łączny przychód]]-Tabela1[[#This Row],[Łączny Koszt]]</f>
        <v>42490</v>
      </c>
      <c r="M592" s="7">
        <f>IF(AND(WEEKDAY(Tabela1[[#This Row],[Dzień]])&lt;=6,WEEKDAY(Tabela1[[#This Row],[Dzień]])&gt;=2),ROUNDDOWN(Tabela1[[#This Row],[Popyt]]*Tabela1[[#This Row],[Liczba Rowerów]],0)*E$734,0)</f>
        <v>594</v>
      </c>
      <c r="N592" s="7">
        <f>Tabela1[[#This Row],[Testowany przychód]]-Tabela1[[#This Row],[Koszt Serwisu]]</f>
        <v>594</v>
      </c>
      <c r="O592" s="4">
        <f>IF(P591 &lt;&gt; 0, O591 + 3, O591)</f>
        <v>52</v>
      </c>
      <c r="P592" s="4">
        <f>IF(AND(C592 &lt;&gt; C593,L591&gt;=2400),2400,0)</f>
        <v>0</v>
      </c>
      <c r="Q592" s="7">
        <f>IF(AND(WEEKDAY(Tabela1[[#This Row],[Dzień]])&lt;=6,WEEKDAY(Tabela1[[#This Row],[Dzień]])&gt;=2),ROUNDDOWN(Tabela1[[#This Row],[Popyt]]*Tabela1[[#This Row],[Nowa liczba rowerów]],0)*30,0)</f>
        <v>1380</v>
      </c>
      <c r="R592" s="7">
        <f>IF(WEEKDAY(Tabela1[[#This Row],[Dzień]])=1,Tabela1[[#This Row],[Nowa liczba rowerów]]*15,0) + Tabela1[[#This Row],[Koszt kupionych rowerów]]</f>
        <v>0</v>
      </c>
      <c r="S592"/>
    </row>
    <row r="593" spans="1:19" x14ac:dyDescent="0.25">
      <c r="A593" s="1">
        <v>45518</v>
      </c>
      <c r="B593" s="1" t="s">
        <v>4</v>
      </c>
      <c r="C593" s="4" t="str">
        <f>VLOOKUP(MONTH(Tabela1[[#This Row],[Dzień]]),Tabela3[],2,TRUE)</f>
        <v>Sierpień</v>
      </c>
      <c r="D593" s="4">
        <f>YEAR(Tabela1[[#This Row],[Dzień]])</f>
        <v>2024</v>
      </c>
      <c r="E593" s="2">
        <f>VLOOKUP(Tabela1[[#This Row],[Pora roku]],TabelaPopyt[],2,FALSE)</f>
        <v>0.9</v>
      </c>
      <c r="F593" s="3">
        <v>10</v>
      </c>
      <c r="G593" s="7">
        <f>IF(AND(WEEKDAY(Tabela1[[#This Row],[Dzień]])&lt;=6,WEEKDAY(Tabela1[[#This Row],[Dzień]])&gt;=2),ROUNDDOWN(Tabela1[[#This Row],[Popyt]]*Tabela1[[#This Row],[Liczba Rowerów]],0)*30,0)</f>
        <v>270</v>
      </c>
      <c r="H593" s="7">
        <f>IF(WEEKDAY(Tabela1[[#This Row],[Dzień]])=1,Tabela1[[#This Row],[Liczba Rowerów]]*15,0)</f>
        <v>0</v>
      </c>
      <c r="I593" s="7">
        <f>Tabela1[[#This Row],[Przychód]]-Tabela1[[#This Row],[Koszt Serwisu]]</f>
        <v>270</v>
      </c>
      <c r="J593" s="7">
        <f>J592+Tabela1[[#This Row],[Przychód]]</f>
        <v>63510</v>
      </c>
      <c r="K593" s="7">
        <f>K592+Tabela1[[#This Row],[Koszt Serwisu]]</f>
        <v>20750</v>
      </c>
      <c r="L593" s="7">
        <f>Tabela1[[#This Row],[Łączny przychód]]-Tabela1[[#This Row],[Łączny Koszt]]</f>
        <v>42760</v>
      </c>
      <c r="M593" s="7">
        <f>IF(AND(WEEKDAY(Tabela1[[#This Row],[Dzień]])&lt;=6,WEEKDAY(Tabela1[[#This Row],[Dzień]])&gt;=2),ROUNDDOWN(Tabela1[[#This Row],[Popyt]]*Tabela1[[#This Row],[Liczba Rowerów]],0)*E$734,0)</f>
        <v>594</v>
      </c>
      <c r="N593" s="7">
        <f>Tabela1[[#This Row],[Testowany przychód]]-Tabela1[[#This Row],[Koszt Serwisu]]</f>
        <v>594</v>
      </c>
      <c r="O593" s="4">
        <f>IF(P592 &lt;&gt; 0, O592 + 3, O592)</f>
        <v>52</v>
      </c>
      <c r="P593" s="4">
        <f>IF(AND(C593 &lt;&gt; C594,L592&gt;=2400),2400,0)</f>
        <v>0</v>
      </c>
      <c r="Q593" s="7">
        <f>IF(AND(WEEKDAY(Tabela1[[#This Row],[Dzień]])&lt;=6,WEEKDAY(Tabela1[[#This Row],[Dzień]])&gt;=2),ROUNDDOWN(Tabela1[[#This Row],[Popyt]]*Tabela1[[#This Row],[Nowa liczba rowerów]],0)*30,0)</f>
        <v>1380</v>
      </c>
      <c r="R593" s="7">
        <f>IF(WEEKDAY(Tabela1[[#This Row],[Dzień]])=1,Tabela1[[#This Row],[Nowa liczba rowerów]]*15,0) + Tabela1[[#This Row],[Koszt kupionych rowerów]]</f>
        <v>0</v>
      </c>
      <c r="S593"/>
    </row>
    <row r="594" spans="1:19" x14ac:dyDescent="0.25">
      <c r="A594" s="1">
        <v>45519</v>
      </c>
      <c r="B594" s="1" t="s">
        <v>4</v>
      </c>
      <c r="C594" s="4" t="str">
        <f>VLOOKUP(MONTH(Tabela1[[#This Row],[Dzień]]),Tabela3[],2,TRUE)</f>
        <v>Sierpień</v>
      </c>
      <c r="D594" s="4">
        <f>YEAR(Tabela1[[#This Row],[Dzień]])</f>
        <v>2024</v>
      </c>
      <c r="E594" s="2">
        <f>VLOOKUP(Tabela1[[#This Row],[Pora roku]],TabelaPopyt[],2,FALSE)</f>
        <v>0.9</v>
      </c>
      <c r="F594" s="3">
        <v>10</v>
      </c>
      <c r="G594" s="7">
        <f>IF(AND(WEEKDAY(Tabela1[[#This Row],[Dzień]])&lt;=6,WEEKDAY(Tabela1[[#This Row],[Dzień]])&gt;=2),ROUNDDOWN(Tabela1[[#This Row],[Popyt]]*Tabela1[[#This Row],[Liczba Rowerów]],0)*30,0)</f>
        <v>270</v>
      </c>
      <c r="H594" s="7">
        <f>IF(WEEKDAY(Tabela1[[#This Row],[Dzień]])=1,Tabela1[[#This Row],[Liczba Rowerów]]*15,0)</f>
        <v>0</v>
      </c>
      <c r="I594" s="7">
        <f>Tabela1[[#This Row],[Przychód]]-Tabela1[[#This Row],[Koszt Serwisu]]</f>
        <v>270</v>
      </c>
      <c r="J594" s="7">
        <f>J593+Tabela1[[#This Row],[Przychód]]</f>
        <v>63780</v>
      </c>
      <c r="K594" s="7">
        <f>K593+Tabela1[[#This Row],[Koszt Serwisu]]</f>
        <v>20750</v>
      </c>
      <c r="L594" s="7">
        <f>Tabela1[[#This Row],[Łączny przychód]]-Tabela1[[#This Row],[Łączny Koszt]]</f>
        <v>43030</v>
      </c>
      <c r="M594" s="7">
        <f>IF(AND(WEEKDAY(Tabela1[[#This Row],[Dzień]])&lt;=6,WEEKDAY(Tabela1[[#This Row],[Dzień]])&gt;=2),ROUNDDOWN(Tabela1[[#This Row],[Popyt]]*Tabela1[[#This Row],[Liczba Rowerów]],0)*E$734,0)</f>
        <v>594</v>
      </c>
      <c r="N594" s="7">
        <f>Tabela1[[#This Row],[Testowany przychód]]-Tabela1[[#This Row],[Koszt Serwisu]]</f>
        <v>594</v>
      </c>
      <c r="O594" s="4">
        <f>IF(P593 &lt;&gt; 0, O593 + 3, O593)</f>
        <v>52</v>
      </c>
      <c r="P594" s="4">
        <f>IF(AND(C594 &lt;&gt; C595,L593&gt;=2400),2400,0)</f>
        <v>0</v>
      </c>
      <c r="Q594" s="7">
        <f>IF(AND(WEEKDAY(Tabela1[[#This Row],[Dzień]])&lt;=6,WEEKDAY(Tabela1[[#This Row],[Dzień]])&gt;=2),ROUNDDOWN(Tabela1[[#This Row],[Popyt]]*Tabela1[[#This Row],[Nowa liczba rowerów]],0)*30,0)</f>
        <v>1380</v>
      </c>
      <c r="R594" s="7">
        <f>IF(WEEKDAY(Tabela1[[#This Row],[Dzień]])=1,Tabela1[[#This Row],[Nowa liczba rowerów]]*15,0) + Tabela1[[#This Row],[Koszt kupionych rowerów]]</f>
        <v>0</v>
      </c>
      <c r="S594"/>
    </row>
    <row r="595" spans="1:19" x14ac:dyDescent="0.25">
      <c r="A595" s="1">
        <v>45520</v>
      </c>
      <c r="B595" s="1" t="s">
        <v>4</v>
      </c>
      <c r="C595" s="4" t="str">
        <f>VLOOKUP(MONTH(Tabela1[[#This Row],[Dzień]]),Tabela3[],2,TRUE)</f>
        <v>Sierpień</v>
      </c>
      <c r="D595" s="4">
        <f>YEAR(Tabela1[[#This Row],[Dzień]])</f>
        <v>2024</v>
      </c>
      <c r="E595" s="2">
        <f>VLOOKUP(Tabela1[[#This Row],[Pora roku]],TabelaPopyt[],2,FALSE)</f>
        <v>0.9</v>
      </c>
      <c r="F595" s="3">
        <v>10</v>
      </c>
      <c r="G595" s="7">
        <f>IF(AND(WEEKDAY(Tabela1[[#This Row],[Dzień]])&lt;=6,WEEKDAY(Tabela1[[#This Row],[Dzień]])&gt;=2),ROUNDDOWN(Tabela1[[#This Row],[Popyt]]*Tabela1[[#This Row],[Liczba Rowerów]],0)*30,0)</f>
        <v>270</v>
      </c>
      <c r="H595" s="7">
        <f>IF(WEEKDAY(Tabela1[[#This Row],[Dzień]])=1,Tabela1[[#This Row],[Liczba Rowerów]]*15,0)</f>
        <v>0</v>
      </c>
      <c r="I595" s="7">
        <f>Tabela1[[#This Row],[Przychód]]-Tabela1[[#This Row],[Koszt Serwisu]]</f>
        <v>270</v>
      </c>
      <c r="J595" s="7">
        <f>J594+Tabela1[[#This Row],[Przychód]]</f>
        <v>64050</v>
      </c>
      <c r="K595" s="7">
        <f>K594+Tabela1[[#This Row],[Koszt Serwisu]]</f>
        <v>20750</v>
      </c>
      <c r="L595" s="7">
        <f>Tabela1[[#This Row],[Łączny przychód]]-Tabela1[[#This Row],[Łączny Koszt]]</f>
        <v>43300</v>
      </c>
      <c r="M595" s="7">
        <f>IF(AND(WEEKDAY(Tabela1[[#This Row],[Dzień]])&lt;=6,WEEKDAY(Tabela1[[#This Row],[Dzień]])&gt;=2),ROUNDDOWN(Tabela1[[#This Row],[Popyt]]*Tabela1[[#This Row],[Liczba Rowerów]],0)*E$734,0)</f>
        <v>594</v>
      </c>
      <c r="N595" s="7">
        <f>Tabela1[[#This Row],[Testowany przychód]]-Tabela1[[#This Row],[Koszt Serwisu]]</f>
        <v>594</v>
      </c>
      <c r="O595" s="4">
        <f>IF(P594 &lt;&gt; 0, O594 + 3, O594)</f>
        <v>52</v>
      </c>
      <c r="P595" s="4">
        <f>IF(AND(C595 &lt;&gt; C596,L594&gt;=2400),2400,0)</f>
        <v>0</v>
      </c>
      <c r="Q595" s="7">
        <f>IF(AND(WEEKDAY(Tabela1[[#This Row],[Dzień]])&lt;=6,WEEKDAY(Tabela1[[#This Row],[Dzień]])&gt;=2),ROUNDDOWN(Tabela1[[#This Row],[Popyt]]*Tabela1[[#This Row],[Nowa liczba rowerów]],0)*30,0)</f>
        <v>1380</v>
      </c>
      <c r="R595" s="7">
        <f>IF(WEEKDAY(Tabela1[[#This Row],[Dzień]])=1,Tabela1[[#This Row],[Nowa liczba rowerów]]*15,0) + Tabela1[[#This Row],[Koszt kupionych rowerów]]</f>
        <v>0</v>
      </c>
      <c r="S595"/>
    </row>
    <row r="596" spans="1:19" x14ac:dyDescent="0.25">
      <c r="A596" s="1">
        <v>45521</v>
      </c>
      <c r="B596" s="1" t="s">
        <v>4</v>
      </c>
      <c r="C596" s="4" t="str">
        <f>VLOOKUP(MONTH(Tabela1[[#This Row],[Dzień]]),Tabela3[],2,TRUE)</f>
        <v>Sierpień</v>
      </c>
      <c r="D596" s="4">
        <f>YEAR(Tabela1[[#This Row],[Dzień]])</f>
        <v>2024</v>
      </c>
      <c r="E596" s="2">
        <f>VLOOKUP(Tabela1[[#This Row],[Pora roku]],TabelaPopyt[],2,FALSE)</f>
        <v>0.9</v>
      </c>
      <c r="F596" s="3">
        <v>10</v>
      </c>
      <c r="G596" s="7">
        <f>IF(AND(WEEKDAY(Tabela1[[#This Row],[Dzień]])&lt;=6,WEEKDAY(Tabela1[[#This Row],[Dzień]])&gt;=2),ROUNDDOWN(Tabela1[[#This Row],[Popyt]]*Tabela1[[#This Row],[Liczba Rowerów]],0)*30,0)</f>
        <v>0</v>
      </c>
      <c r="H596" s="7">
        <f>IF(WEEKDAY(Tabela1[[#This Row],[Dzień]])=1,Tabela1[[#This Row],[Liczba Rowerów]]*15,0)</f>
        <v>0</v>
      </c>
      <c r="I596" s="7">
        <f>Tabela1[[#This Row],[Przychód]]-Tabela1[[#This Row],[Koszt Serwisu]]</f>
        <v>0</v>
      </c>
      <c r="J596" s="7">
        <f>J595+Tabela1[[#This Row],[Przychód]]</f>
        <v>64050</v>
      </c>
      <c r="K596" s="7">
        <f>K595+Tabela1[[#This Row],[Koszt Serwisu]]</f>
        <v>20750</v>
      </c>
      <c r="L596" s="7">
        <f>Tabela1[[#This Row],[Łączny przychód]]-Tabela1[[#This Row],[Łączny Koszt]]</f>
        <v>43300</v>
      </c>
      <c r="M596" s="7">
        <f>IF(AND(WEEKDAY(Tabela1[[#This Row],[Dzień]])&lt;=6,WEEKDAY(Tabela1[[#This Row],[Dzień]])&gt;=2),ROUNDDOWN(Tabela1[[#This Row],[Popyt]]*Tabela1[[#This Row],[Liczba Rowerów]],0)*E$734,0)</f>
        <v>0</v>
      </c>
      <c r="N596" s="7">
        <f>Tabela1[[#This Row],[Testowany przychód]]-Tabela1[[#This Row],[Koszt Serwisu]]</f>
        <v>0</v>
      </c>
      <c r="O596" s="4">
        <f>IF(P595 &lt;&gt; 0, O595 + 3, O595)</f>
        <v>52</v>
      </c>
      <c r="P596" s="4">
        <f>IF(AND(C596 &lt;&gt; C597,L595&gt;=2400),2400,0)</f>
        <v>0</v>
      </c>
      <c r="Q596" s="7">
        <f>IF(AND(WEEKDAY(Tabela1[[#This Row],[Dzień]])&lt;=6,WEEKDAY(Tabela1[[#This Row],[Dzień]])&gt;=2),ROUNDDOWN(Tabela1[[#This Row],[Popyt]]*Tabela1[[#This Row],[Nowa liczba rowerów]],0)*30,0)</f>
        <v>0</v>
      </c>
      <c r="R596" s="7">
        <f>IF(WEEKDAY(Tabela1[[#This Row],[Dzień]])=1,Tabela1[[#This Row],[Nowa liczba rowerów]]*15,0) + Tabela1[[#This Row],[Koszt kupionych rowerów]]</f>
        <v>0</v>
      </c>
      <c r="S596"/>
    </row>
    <row r="597" spans="1:19" x14ac:dyDescent="0.25">
      <c r="A597" s="1">
        <v>45522</v>
      </c>
      <c r="B597" s="1" t="s">
        <v>4</v>
      </c>
      <c r="C597" s="4" t="str">
        <f>VLOOKUP(MONTH(Tabela1[[#This Row],[Dzień]]),Tabela3[],2,TRUE)</f>
        <v>Sierpień</v>
      </c>
      <c r="D597" s="4">
        <f>YEAR(Tabela1[[#This Row],[Dzień]])</f>
        <v>2024</v>
      </c>
      <c r="E597" s="2">
        <f>VLOOKUP(Tabela1[[#This Row],[Pora roku]],TabelaPopyt[],2,FALSE)</f>
        <v>0.9</v>
      </c>
      <c r="F597" s="3">
        <v>10</v>
      </c>
      <c r="G597" s="7">
        <f>IF(AND(WEEKDAY(Tabela1[[#This Row],[Dzień]])&lt;=6,WEEKDAY(Tabela1[[#This Row],[Dzień]])&gt;=2),ROUNDDOWN(Tabela1[[#This Row],[Popyt]]*Tabela1[[#This Row],[Liczba Rowerów]],0)*30,0)</f>
        <v>0</v>
      </c>
      <c r="H597" s="7">
        <f>IF(WEEKDAY(Tabela1[[#This Row],[Dzień]])=1,Tabela1[[#This Row],[Liczba Rowerów]]*15,0)</f>
        <v>150</v>
      </c>
      <c r="I597" s="7">
        <f>Tabela1[[#This Row],[Przychód]]-Tabela1[[#This Row],[Koszt Serwisu]]</f>
        <v>-150</v>
      </c>
      <c r="J597" s="7">
        <f>J596+Tabela1[[#This Row],[Przychód]]</f>
        <v>64050</v>
      </c>
      <c r="K597" s="7">
        <f>K596+Tabela1[[#This Row],[Koszt Serwisu]]</f>
        <v>20900</v>
      </c>
      <c r="L597" s="7">
        <f>Tabela1[[#This Row],[Łączny przychód]]-Tabela1[[#This Row],[Łączny Koszt]]</f>
        <v>43150</v>
      </c>
      <c r="M597" s="7">
        <f>IF(AND(WEEKDAY(Tabela1[[#This Row],[Dzień]])&lt;=6,WEEKDAY(Tabela1[[#This Row],[Dzień]])&gt;=2),ROUNDDOWN(Tabela1[[#This Row],[Popyt]]*Tabela1[[#This Row],[Liczba Rowerów]],0)*E$734,0)</f>
        <v>0</v>
      </c>
      <c r="N597" s="7">
        <f>Tabela1[[#This Row],[Testowany przychód]]-Tabela1[[#This Row],[Koszt Serwisu]]</f>
        <v>-150</v>
      </c>
      <c r="O597" s="4">
        <f>IF(P596 &lt;&gt; 0, O596 + 3, O596)</f>
        <v>52</v>
      </c>
      <c r="P597" s="4">
        <f>IF(AND(C597 &lt;&gt; C598,L596&gt;=2400),2400,0)</f>
        <v>0</v>
      </c>
      <c r="Q597" s="7">
        <f>IF(AND(WEEKDAY(Tabela1[[#This Row],[Dzień]])&lt;=6,WEEKDAY(Tabela1[[#This Row],[Dzień]])&gt;=2),ROUNDDOWN(Tabela1[[#This Row],[Popyt]]*Tabela1[[#This Row],[Nowa liczba rowerów]],0)*30,0)</f>
        <v>0</v>
      </c>
      <c r="R597" s="7">
        <f>IF(WEEKDAY(Tabela1[[#This Row],[Dzień]])=1,Tabela1[[#This Row],[Nowa liczba rowerów]]*15,0) + Tabela1[[#This Row],[Koszt kupionych rowerów]]</f>
        <v>780</v>
      </c>
      <c r="S597"/>
    </row>
    <row r="598" spans="1:19" x14ac:dyDescent="0.25">
      <c r="A598" s="1">
        <v>45523</v>
      </c>
      <c r="B598" s="1" t="s">
        <v>4</v>
      </c>
      <c r="C598" s="4" t="str">
        <f>VLOOKUP(MONTH(Tabela1[[#This Row],[Dzień]]),Tabela3[],2,TRUE)</f>
        <v>Sierpień</v>
      </c>
      <c r="D598" s="4">
        <f>YEAR(Tabela1[[#This Row],[Dzień]])</f>
        <v>2024</v>
      </c>
      <c r="E598" s="2">
        <f>VLOOKUP(Tabela1[[#This Row],[Pora roku]],TabelaPopyt[],2,FALSE)</f>
        <v>0.9</v>
      </c>
      <c r="F598" s="3">
        <v>10</v>
      </c>
      <c r="G598" s="7">
        <f>IF(AND(WEEKDAY(Tabela1[[#This Row],[Dzień]])&lt;=6,WEEKDAY(Tabela1[[#This Row],[Dzień]])&gt;=2),ROUNDDOWN(Tabela1[[#This Row],[Popyt]]*Tabela1[[#This Row],[Liczba Rowerów]],0)*30,0)</f>
        <v>270</v>
      </c>
      <c r="H598" s="7">
        <f>IF(WEEKDAY(Tabela1[[#This Row],[Dzień]])=1,Tabela1[[#This Row],[Liczba Rowerów]]*15,0)</f>
        <v>0</v>
      </c>
      <c r="I598" s="7">
        <f>Tabela1[[#This Row],[Przychód]]-Tabela1[[#This Row],[Koszt Serwisu]]</f>
        <v>270</v>
      </c>
      <c r="J598" s="7">
        <f>J597+Tabela1[[#This Row],[Przychód]]</f>
        <v>64320</v>
      </c>
      <c r="K598" s="7">
        <f>K597+Tabela1[[#This Row],[Koszt Serwisu]]</f>
        <v>20900</v>
      </c>
      <c r="L598" s="7">
        <f>Tabela1[[#This Row],[Łączny przychód]]-Tabela1[[#This Row],[Łączny Koszt]]</f>
        <v>43420</v>
      </c>
      <c r="M598" s="7">
        <f>IF(AND(WEEKDAY(Tabela1[[#This Row],[Dzień]])&lt;=6,WEEKDAY(Tabela1[[#This Row],[Dzień]])&gt;=2),ROUNDDOWN(Tabela1[[#This Row],[Popyt]]*Tabela1[[#This Row],[Liczba Rowerów]],0)*E$734,0)</f>
        <v>594</v>
      </c>
      <c r="N598" s="7">
        <f>Tabela1[[#This Row],[Testowany przychód]]-Tabela1[[#This Row],[Koszt Serwisu]]</f>
        <v>594</v>
      </c>
      <c r="O598" s="4">
        <f>IF(P597 &lt;&gt; 0, O597 + 3, O597)</f>
        <v>52</v>
      </c>
      <c r="P598" s="4">
        <f>IF(AND(C598 &lt;&gt; C599,L597&gt;=2400),2400,0)</f>
        <v>0</v>
      </c>
      <c r="Q598" s="7">
        <f>IF(AND(WEEKDAY(Tabela1[[#This Row],[Dzień]])&lt;=6,WEEKDAY(Tabela1[[#This Row],[Dzień]])&gt;=2),ROUNDDOWN(Tabela1[[#This Row],[Popyt]]*Tabela1[[#This Row],[Nowa liczba rowerów]],0)*30,0)</f>
        <v>1380</v>
      </c>
      <c r="R598" s="7">
        <f>IF(WEEKDAY(Tabela1[[#This Row],[Dzień]])=1,Tabela1[[#This Row],[Nowa liczba rowerów]]*15,0) + Tabela1[[#This Row],[Koszt kupionych rowerów]]</f>
        <v>0</v>
      </c>
      <c r="S598"/>
    </row>
    <row r="599" spans="1:19" x14ac:dyDescent="0.25">
      <c r="A599" s="1">
        <v>45524</v>
      </c>
      <c r="B599" s="1" t="s">
        <v>4</v>
      </c>
      <c r="C599" s="4" t="str">
        <f>VLOOKUP(MONTH(Tabela1[[#This Row],[Dzień]]),Tabela3[],2,TRUE)</f>
        <v>Sierpień</v>
      </c>
      <c r="D599" s="4">
        <f>YEAR(Tabela1[[#This Row],[Dzień]])</f>
        <v>2024</v>
      </c>
      <c r="E599" s="2">
        <f>VLOOKUP(Tabela1[[#This Row],[Pora roku]],TabelaPopyt[],2,FALSE)</f>
        <v>0.9</v>
      </c>
      <c r="F599" s="3">
        <v>10</v>
      </c>
      <c r="G599" s="7">
        <f>IF(AND(WEEKDAY(Tabela1[[#This Row],[Dzień]])&lt;=6,WEEKDAY(Tabela1[[#This Row],[Dzień]])&gt;=2),ROUNDDOWN(Tabela1[[#This Row],[Popyt]]*Tabela1[[#This Row],[Liczba Rowerów]],0)*30,0)</f>
        <v>270</v>
      </c>
      <c r="H599" s="7">
        <f>IF(WEEKDAY(Tabela1[[#This Row],[Dzień]])=1,Tabela1[[#This Row],[Liczba Rowerów]]*15,0)</f>
        <v>0</v>
      </c>
      <c r="I599" s="7">
        <f>Tabela1[[#This Row],[Przychód]]-Tabela1[[#This Row],[Koszt Serwisu]]</f>
        <v>270</v>
      </c>
      <c r="J599" s="7">
        <f>J598+Tabela1[[#This Row],[Przychód]]</f>
        <v>64590</v>
      </c>
      <c r="K599" s="7">
        <f>K598+Tabela1[[#This Row],[Koszt Serwisu]]</f>
        <v>20900</v>
      </c>
      <c r="L599" s="7">
        <f>Tabela1[[#This Row],[Łączny przychód]]-Tabela1[[#This Row],[Łączny Koszt]]</f>
        <v>43690</v>
      </c>
      <c r="M599" s="7">
        <f>IF(AND(WEEKDAY(Tabela1[[#This Row],[Dzień]])&lt;=6,WEEKDAY(Tabela1[[#This Row],[Dzień]])&gt;=2),ROUNDDOWN(Tabela1[[#This Row],[Popyt]]*Tabela1[[#This Row],[Liczba Rowerów]],0)*E$734,0)</f>
        <v>594</v>
      </c>
      <c r="N599" s="7">
        <f>Tabela1[[#This Row],[Testowany przychód]]-Tabela1[[#This Row],[Koszt Serwisu]]</f>
        <v>594</v>
      </c>
      <c r="O599" s="4">
        <f>IF(P598 &lt;&gt; 0, O598 + 3, O598)</f>
        <v>52</v>
      </c>
      <c r="P599" s="4">
        <f>IF(AND(C599 &lt;&gt; C600,L598&gt;=2400),2400,0)</f>
        <v>0</v>
      </c>
      <c r="Q599" s="7">
        <f>IF(AND(WEEKDAY(Tabela1[[#This Row],[Dzień]])&lt;=6,WEEKDAY(Tabela1[[#This Row],[Dzień]])&gt;=2),ROUNDDOWN(Tabela1[[#This Row],[Popyt]]*Tabela1[[#This Row],[Nowa liczba rowerów]],0)*30,0)</f>
        <v>1380</v>
      </c>
      <c r="R599" s="7">
        <f>IF(WEEKDAY(Tabela1[[#This Row],[Dzień]])=1,Tabela1[[#This Row],[Nowa liczba rowerów]]*15,0) + Tabela1[[#This Row],[Koszt kupionych rowerów]]</f>
        <v>0</v>
      </c>
      <c r="S599"/>
    </row>
    <row r="600" spans="1:19" x14ac:dyDescent="0.25">
      <c r="A600" s="1">
        <v>45525</v>
      </c>
      <c r="B600" s="1" t="s">
        <v>4</v>
      </c>
      <c r="C600" s="4" t="str">
        <f>VLOOKUP(MONTH(Tabela1[[#This Row],[Dzień]]),Tabela3[],2,TRUE)</f>
        <v>Sierpień</v>
      </c>
      <c r="D600" s="4">
        <f>YEAR(Tabela1[[#This Row],[Dzień]])</f>
        <v>2024</v>
      </c>
      <c r="E600" s="2">
        <f>VLOOKUP(Tabela1[[#This Row],[Pora roku]],TabelaPopyt[],2,FALSE)</f>
        <v>0.9</v>
      </c>
      <c r="F600" s="3">
        <v>10</v>
      </c>
      <c r="G600" s="7">
        <f>IF(AND(WEEKDAY(Tabela1[[#This Row],[Dzień]])&lt;=6,WEEKDAY(Tabela1[[#This Row],[Dzień]])&gt;=2),ROUNDDOWN(Tabela1[[#This Row],[Popyt]]*Tabela1[[#This Row],[Liczba Rowerów]],0)*30,0)</f>
        <v>270</v>
      </c>
      <c r="H600" s="7">
        <f>IF(WEEKDAY(Tabela1[[#This Row],[Dzień]])=1,Tabela1[[#This Row],[Liczba Rowerów]]*15,0)</f>
        <v>0</v>
      </c>
      <c r="I600" s="7">
        <f>Tabela1[[#This Row],[Przychód]]-Tabela1[[#This Row],[Koszt Serwisu]]</f>
        <v>270</v>
      </c>
      <c r="J600" s="7">
        <f>J599+Tabela1[[#This Row],[Przychód]]</f>
        <v>64860</v>
      </c>
      <c r="K600" s="7">
        <f>K599+Tabela1[[#This Row],[Koszt Serwisu]]</f>
        <v>20900</v>
      </c>
      <c r="L600" s="7">
        <f>Tabela1[[#This Row],[Łączny przychód]]-Tabela1[[#This Row],[Łączny Koszt]]</f>
        <v>43960</v>
      </c>
      <c r="M600" s="7">
        <f>IF(AND(WEEKDAY(Tabela1[[#This Row],[Dzień]])&lt;=6,WEEKDAY(Tabela1[[#This Row],[Dzień]])&gt;=2),ROUNDDOWN(Tabela1[[#This Row],[Popyt]]*Tabela1[[#This Row],[Liczba Rowerów]],0)*E$734,0)</f>
        <v>594</v>
      </c>
      <c r="N600" s="7">
        <f>Tabela1[[#This Row],[Testowany przychód]]-Tabela1[[#This Row],[Koszt Serwisu]]</f>
        <v>594</v>
      </c>
      <c r="O600" s="4">
        <f>IF(P599 &lt;&gt; 0, O599 + 3, O599)</f>
        <v>52</v>
      </c>
      <c r="P600" s="4">
        <f>IF(AND(C600 &lt;&gt; C601,L599&gt;=2400),2400,0)</f>
        <v>0</v>
      </c>
      <c r="Q600" s="7">
        <f>IF(AND(WEEKDAY(Tabela1[[#This Row],[Dzień]])&lt;=6,WEEKDAY(Tabela1[[#This Row],[Dzień]])&gt;=2),ROUNDDOWN(Tabela1[[#This Row],[Popyt]]*Tabela1[[#This Row],[Nowa liczba rowerów]],0)*30,0)</f>
        <v>1380</v>
      </c>
      <c r="R600" s="7">
        <f>IF(WEEKDAY(Tabela1[[#This Row],[Dzień]])=1,Tabela1[[#This Row],[Nowa liczba rowerów]]*15,0) + Tabela1[[#This Row],[Koszt kupionych rowerów]]</f>
        <v>0</v>
      </c>
      <c r="S600"/>
    </row>
    <row r="601" spans="1:19" x14ac:dyDescent="0.25">
      <c r="A601" s="1">
        <v>45526</v>
      </c>
      <c r="B601" s="1" t="s">
        <v>4</v>
      </c>
      <c r="C601" s="4" t="str">
        <f>VLOOKUP(MONTH(Tabela1[[#This Row],[Dzień]]),Tabela3[],2,TRUE)</f>
        <v>Sierpień</v>
      </c>
      <c r="D601" s="4">
        <f>YEAR(Tabela1[[#This Row],[Dzień]])</f>
        <v>2024</v>
      </c>
      <c r="E601" s="2">
        <f>VLOOKUP(Tabela1[[#This Row],[Pora roku]],TabelaPopyt[],2,FALSE)</f>
        <v>0.9</v>
      </c>
      <c r="F601" s="3">
        <v>10</v>
      </c>
      <c r="G601" s="7">
        <f>IF(AND(WEEKDAY(Tabela1[[#This Row],[Dzień]])&lt;=6,WEEKDAY(Tabela1[[#This Row],[Dzień]])&gt;=2),ROUNDDOWN(Tabela1[[#This Row],[Popyt]]*Tabela1[[#This Row],[Liczba Rowerów]],0)*30,0)</f>
        <v>270</v>
      </c>
      <c r="H601" s="7">
        <f>IF(WEEKDAY(Tabela1[[#This Row],[Dzień]])=1,Tabela1[[#This Row],[Liczba Rowerów]]*15,0)</f>
        <v>0</v>
      </c>
      <c r="I601" s="7">
        <f>Tabela1[[#This Row],[Przychód]]-Tabela1[[#This Row],[Koszt Serwisu]]</f>
        <v>270</v>
      </c>
      <c r="J601" s="7">
        <f>J600+Tabela1[[#This Row],[Przychód]]</f>
        <v>65130</v>
      </c>
      <c r="K601" s="7">
        <f>K600+Tabela1[[#This Row],[Koszt Serwisu]]</f>
        <v>20900</v>
      </c>
      <c r="L601" s="7">
        <f>Tabela1[[#This Row],[Łączny przychód]]-Tabela1[[#This Row],[Łączny Koszt]]</f>
        <v>44230</v>
      </c>
      <c r="M601" s="7">
        <f>IF(AND(WEEKDAY(Tabela1[[#This Row],[Dzień]])&lt;=6,WEEKDAY(Tabela1[[#This Row],[Dzień]])&gt;=2),ROUNDDOWN(Tabela1[[#This Row],[Popyt]]*Tabela1[[#This Row],[Liczba Rowerów]],0)*E$734,0)</f>
        <v>594</v>
      </c>
      <c r="N601" s="7">
        <f>Tabela1[[#This Row],[Testowany przychód]]-Tabela1[[#This Row],[Koszt Serwisu]]</f>
        <v>594</v>
      </c>
      <c r="O601" s="4">
        <f>IF(P600 &lt;&gt; 0, O600 + 3, O600)</f>
        <v>52</v>
      </c>
      <c r="P601" s="4">
        <f>IF(AND(C601 &lt;&gt; C602,L600&gt;=2400),2400,0)</f>
        <v>0</v>
      </c>
      <c r="Q601" s="7">
        <f>IF(AND(WEEKDAY(Tabela1[[#This Row],[Dzień]])&lt;=6,WEEKDAY(Tabela1[[#This Row],[Dzień]])&gt;=2),ROUNDDOWN(Tabela1[[#This Row],[Popyt]]*Tabela1[[#This Row],[Nowa liczba rowerów]],0)*30,0)</f>
        <v>1380</v>
      </c>
      <c r="R601" s="7">
        <f>IF(WEEKDAY(Tabela1[[#This Row],[Dzień]])=1,Tabela1[[#This Row],[Nowa liczba rowerów]]*15,0) + Tabela1[[#This Row],[Koszt kupionych rowerów]]</f>
        <v>0</v>
      </c>
      <c r="S601"/>
    </row>
    <row r="602" spans="1:19" x14ac:dyDescent="0.25">
      <c r="A602" s="1">
        <v>45527</v>
      </c>
      <c r="B602" s="1" t="s">
        <v>4</v>
      </c>
      <c r="C602" s="4" t="str">
        <f>VLOOKUP(MONTH(Tabela1[[#This Row],[Dzień]]),Tabela3[],2,TRUE)</f>
        <v>Sierpień</v>
      </c>
      <c r="D602" s="4">
        <f>YEAR(Tabela1[[#This Row],[Dzień]])</f>
        <v>2024</v>
      </c>
      <c r="E602" s="2">
        <f>VLOOKUP(Tabela1[[#This Row],[Pora roku]],TabelaPopyt[],2,FALSE)</f>
        <v>0.9</v>
      </c>
      <c r="F602" s="3">
        <v>10</v>
      </c>
      <c r="G602" s="7">
        <f>IF(AND(WEEKDAY(Tabela1[[#This Row],[Dzień]])&lt;=6,WEEKDAY(Tabela1[[#This Row],[Dzień]])&gt;=2),ROUNDDOWN(Tabela1[[#This Row],[Popyt]]*Tabela1[[#This Row],[Liczba Rowerów]],0)*30,0)</f>
        <v>270</v>
      </c>
      <c r="H602" s="7">
        <f>IF(WEEKDAY(Tabela1[[#This Row],[Dzień]])=1,Tabela1[[#This Row],[Liczba Rowerów]]*15,0)</f>
        <v>0</v>
      </c>
      <c r="I602" s="7">
        <f>Tabela1[[#This Row],[Przychód]]-Tabela1[[#This Row],[Koszt Serwisu]]</f>
        <v>270</v>
      </c>
      <c r="J602" s="7">
        <f>J601+Tabela1[[#This Row],[Przychód]]</f>
        <v>65400</v>
      </c>
      <c r="K602" s="7">
        <f>K601+Tabela1[[#This Row],[Koszt Serwisu]]</f>
        <v>20900</v>
      </c>
      <c r="L602" s="7">
        <f>Tabela1[[#This Row],[Łączny przychód]]-Tabela1[[#This Row],[Łączny Koszt]]</f>
        <v>44500</v>
      </c>
      <c r="M602" s="7">
        <f>IF(AND(WEEKDAY(Tabela1[[#This Row],[Dzień]])&lt;=6,WEEKDAY(Tabela1[[#This Row],[Dzień]])&gt;=2),ROUNDDOWN(Tabela1[[#This Row],[Popyt]]*Tabela1[[#This Row],[Liczba Rowerów]],0)*E$734,0)</f>
        <v>594</v>
      </c>
      <c r="N602" s="7">
        <f>Tabela1[[#This Row],[Testowany przychód]]-Tabela1[[#This Row],[Koszt Serwisu]]</f>
        <v>594</v>
      </c>
      <c r="O602" s="4">
        <f>IF(P601 &lt;&gt; 0, O601 + 3, O601)</f>
        <v>52</v>
      </c>
      <c r="P602" s="4">
        <f>IF(AND(C602 &lt;&gt; C603,L601&gt;=2400),2400,0)</f>
        <v>0</v>
      </c>
      <c r="Q602" s="7">
        <f>IF(AND(WEEKDAY(Tabela1[[#This Row],[Dzień]])&lt;=6,WEEKDAY(Tabela1[[#This Row],[Dzień]])&gt;=2),ROUNDDOWN(Tabela1[[#This Row],[Popyt]]*Tabela1[[#This Row],[Nowa liczba rowerów]],0)*30,0)</f>
        <v>1380</v>
      </c>
      <c r="R602" s="7">
        <f>IF(WEEKDAY(Tabela1[[#This Row],[Dzień]])=1,Tabela1[[#This Row],[Nowa liczba rowerów]]*15,0) + Tabela1[[#This Row],[Koszt kupionych rowerów]]</f>
        <v>0</v>
      </c>
      <c r="S602"/>
    </row>
    <row r="603" spans="1:19" x14ac:dyDescent="0.25">
      <c r="A603" s="1">
        <v>45528</v>
      </c>
      <c r="B603" s="1" t="s">
        <v>4</v>
      </c>
      <c r="C603" s="4" t="str">
        <f>VLOOKUP(MONTH(Tabela1[[#This Row],[Dzień]]),Tabela3[],2,TRUE)</f>
        <v>Sierpień</v>
      </c>
      <c r="D603" s="4">
        <f>YEAR(Tabela1[[#This Row],[Dzień]])</f>
        <v>2024</v>
      </c>
      <c r="E603" s="2">
        <f>VLOOKUP(Tabela1[[#This Row],[Pora roku]],TabelaPopyt[],2,FALSE)</f>
        <v>0.9</v>
      </c>
      <c r="F603" s="3">
        <v>10</v>
      </c>
      <c r="G603" s="7">
        <f>IF(AND(WEEKDAY(Tabela1[[#This Row],[Dzień]])&lt;=6,WEEKDAY(Tabela1[[#This Row],[Dzień]])&gt;=2),ROUNDDOWN(Tabela1[[#This Row],[Popyt]]*Tabela1[[#This Row],[Liczba Rowerów]],0)*30,0)</f>
        <v>0</v>
      </c>
      <c r="H603" s="7">
        <f>IF(WEEKDAY(Tabela1[[#This Row],[Dzień]])=1,Tabela1[[#This Row],[Liczba Rowerów]]*15,0)</f>
        <v>0</v>
      </c>
      <c r="I603" s="7">
        <f>Tabela1[[#This Row],[Przychód]]-Tabela1[[#This Row],[Koszt Serwisu]]</f>
        <v>0</v>
      </c>
      <c r="J603" s="7">
        <f>J602+Tabela1[[#This Row],[Przychód]]</f>
        <v>65400</v>
      </c>
      <c r="K603" s="7">
        <f>K602+Tabela1[[#This Row],[Koszt Serwisu]]</f>
        <v>20900</v>
      </c>
      <c r="L603" s="7">
        <f>Tabela1[[#This Row],[Łączny przychód]]-Tabela1[[#This Row],[Łączny Koszt]]</f>
        <v>44500</v>
      </c>
      <c r="M603" s="7">
        <f>IF(AND(WEEKDAY(Tabela1[[#This Row],[Dzień]])&lt;=6,WEEKDAY(Tabela1[[#This Row],[Dzień]])&gt;=2),ROUNDDOWN(Tabela1[[#This Row],[Popyt]]*Tabela1[[#This Row],[Liczba Rowerów]],0)*E$734,0)</f>
        <v>0</v>
      </c>
      <c r="N603" s="7">
        <f>Tabela1[[#This Row],[Testowany przychód]]-Tabela1[[#This Row],[Koszt Serwisu]]</f>
        <v>0</v>
      </c>
      <c r="O603" s="4">
        <f>IF(P602 &lt;&gt; 0, O602 + 3, O602)</f>
        <v>52</v>
      </c>
      <c r="P603" s="4">
        <f>IF(AND(C603 &lt;&gt; C604,L602&gt;=2400),2400,0)</f>
        <v>0</v>
      </c>
      <c r="Q603" s="7">
        <f>IF(AND(WEEKDAY(Tabela1[[#This Row],[Dzień]])&lt;=6,WEEKDAY(Tabela1[[#This Row],[Dzień]])&gt;=2),ROUNDDOWN(Tabela1[[#This Row],[Popyt]]*Tabela1[[#This Row],[Nowa liczba rowerów]],0)*30,0)</f>
        <v>0</v>
      </c>
      <c r="R603" s="7">
        <f>IF(WEEKDAY(Tabela1[[#This Row],[Dzień]])=1,Tabela1[[#This Row],[Nowa liczba rowerów]]*15,0) + Tabela1[[#This Row],[Koszt kupionych rowerów]]</f>
        <v>0</v>
      </c>
      <c r="S603"/>
    </row>
    <row r="604" spans="1:19" x14ac:dyDescent="0.25">
      <c r="A604" s="1">
        <v>45529</v>
      </c>
      <c r="B604" s="1" t="s">
        <v>4</v>
      </c>
      <c r="C604" s="4" t="str">
        <f>VLOOKUP(MONTH(Tabela1[[#This Row],[Dzień]]),Tabela3[],2,TRUE)</f>
        <v>Sierpień</v>
      </c>
      <c r="D604" s="4">
        <f>YEAR(Tabela1[[#This Row],[Dzień]])</f>
        <v>2024</v>
      </c>
      <c r="E604" s="2">
        <f>VLOOKUP(Tabela1[[#This Row],[Pora roku]],TabelaPopyt[],2,FALSE)</f>
        <v>0.9</v>
      </c>
      <c r="F604" s="3">
        <v>10</v>
      </c>
      <c r="G604" s="7">
        <f>IF(AND(WEEKDAY(Tabela1[[#This Row],[Dzień]])&lt;=6,WEEKDAY(Tabela1[[#This Row],[Dzień]])&gt;=2),ROUNDDOWN(Tabela1[[#This Row],[Popyt]]*Tabela1[[#This Row],[Liczba Rowerów]],0)*30,0)</f>
        <v>0</v>
      </c>
      <c r="H604" s="7">
        <f>IF(WEEKDAY(Tabela1[[#This Row],[Dzień]])=1,Tabela1[[#This Row],[Liczba Rowerów]]*15,0)</f>
        <v>150</v>
      </c>
      <c r="I604" s="7">
        <f>Tabela1[[#This Row],[Przychód]]-Tabela1[[#This Row],[Koszt Serwisu]]</f>
        <v>-150</v>
      </c>
      <c r="J604" s="7">
        <f>J603+Tabela1[[#This Row],[Przychód]]</f>
        <v>65400</v>
      </c>
      <c r="K604" s="7">
        <f>K603+Tabela1[[#This Row],[Koszt Serwisu]]</f>
        <v>21050</v>
      </c>
      <c r="L604" s="7">
        <f>Tabela1[[#This Row],[Łączny przychód]]-Tabela1[[#This Row],[Łączny Koszt]]</f>
        <v>44350</v>
      </c>
      <c r="M604" s="7">
        <f>IF(AND(WEEKDAY(Tabela1[[#This Row],[Dzień]])&lt;=6,WEEKDAY(Tabela1[[#This Row],[Dzień]])&gt;=2),ROUNDDOWN(Tabela1[[#This Row],[Popyt]]*Tabela1[[#This Row],[Liczba Rowerów]],0)*E$734,0)</f>
        <v>0</v>
      </c>
      <c r="N604" s="7">
        <f>Tabela1[[#This Row],[Testowany przychód]]-Tabela1[[#This Row],[Koszt Serwisu]]</f>
        <v>-150</v>
      </c>
      <c r="O604" s="4">
        <f>IF(P603 &lt;&gt; 0, O603 + 3, O603)</f>
        <v>52</v>
      </c>
      <c r="P604" s="4">
        <f>IF(AND(C604 &lt;&gt; C605,L603&gt;=2400),2400,0)</f>
        <v>0</v>
      </c>
      <c r="Q604" s="7">
        <f>IF(AND(WEEKDAY(Tabela1[[#This Row],[Dzień]])&lt;=6,WEEKDAY(Tabela1[[#This Row],[Dzień]])&gt;=2),ROUNDDOWN(Tabela1[[#This Row],[Popyt]]*Tabela1[[#This Row],[Nowa liczba rowerów]],0)*30,0)</f>
        <v>0</v>
      </c>
      <c r="R604" s="7">
        <f>IF(WEEKDAY(Tabela1[[#This Row],[Dzień]])=1,Tabela1[[#This Row],[Nowa liczba rowerów]]*15,0) + Tabela1[[#This Row],[Koszt kupionych rowerów]]</f>
        <v>780</v>
      </c>
      <c r="S604"/>
    </row>
    <row r="605" spans="1:19" x14ac:dyDescent="0.25">
      <c r="A605" s="1">
        <v>45530</v>
      </c>
      <c r="B605" s="1" t="s">
        <v>4</v>
      </c>
      <c r="C605" s="4" t="str">
        <f>VLOOKUP(MONTH(Tabela1[[#This Row],[Dzień]]),Tabela3[],2,TRUE)</f>
        <v>Sierpień</v>
      </c>
      <c r="D605" s="4">
        <f>YEAR(Tabela1[[#This Row],[Dzień]])</f>
        <v>2024</v>
      </c>
      <c r="E605" s="2">
        <f>VLOOKUP(Tabela1[[#This Row],[Pora roku]],TabelaPopyt[],2,FALSE)</f>
        <v>0.9</v>
      </c>
      <c r="F605" s="3">
        <v>10</v>
      </c>
      <c r="G605" s="7">
        <f>IF(AND(WEEKDAY(Tabela1[[#This Row],[Dzień]])&lt;=6,WEEKDAY(Tabela1[[#This Row],[Dzień]])&gt;=2),ROUNDDOWN(Tabela1[[#This Row],[Popyt]]*Tabela1[[#This Row],[Liczba Rowerów]],0)*30,0)</f>
        <v>270</v>
      </c>
      <c r="H605" s="7">
        <f>IF(WEEKDAY(Tabela1[[#This Row],[Dzień]])=1,Tabela1[[#This Row],[Liczba Rowerów]]*15,0)</f>
        <v>0</v>
      </c>
      <c r="I605" s="7">
        <f>Tabela1[[#This Row],[Przychód]]-Tabela1[[#This Row],[Koszt Serwisu]]</f>
        <v>270</v>
      </c>
      <c r="J605" s="7">
        <f>J604+Tabela1[[#This Row],[Przychód]]</f>
        <v>65670</v>
      </c>
      <c r="K605" s="7">
        <f>K604+Tabela1[[#This Row],[Koszt Serwisu]]</f>
        <v>21050</v>
      </c>
      <c r="L605" s="7">
        <f>Tabela1[[#This Row],[Łączny przychód]]-Tabela1[[#This Row],[Łączny Koszt]]</f>
        <v>44620</v>
      </c>
      <c r="M605" s="7">
        <f>IF(AND(WEEKDAY(Tabela1[[#This Row],[Dzień]])&lt;=6,WEEKDAY(Tabela1[[#This Row],[Dzień]])&gt;=2),ROUNDDOWN(Tabela1[[#This Row],[Popyt]]*Tabela1[[#This Row],[Liczba Rowerów]],0)*E$734,0)</f>
        <v>594</v>
      </c>
      <c r="N605" s="7">
        <f>Tabela1[[#This Row],[Testowany przychód]]-Tabela1[[#This Row],[Koszt Serwisu]]</f>
        <v>594</v>
      </c>
      <c r="O605" s="4">
        <f>IF(P604 &lt;&gt; 0, O604 + 3, O604)</f>
        <v>52</v>
      </c>
      <c r="P605" s="4">
        <f>IF(AND(C605 &lt;&gt; C606,L604&gt;=2400),2400,0)</f>
        <v>0</v>
      </c>
      <c r="Q605" s="7">
        <f>IF(AND(WEEKDAY(Tabela1[[#This Row],[Dzień]])&lt;=6,WEEKDAY(Tabela1[[#This Row],[Dzień]])&gt;=2),ROUNDDOWN(Tabela1[[#This Row],[Popyt]]*Tabela1[[#This Row],[Nowa liczba rowerów]],0)*30,0)</f>
        <v>1380</v>
      </c>
      <c r="R605" s="7">
        <f>IF(WEEKDAY(Tabela1[[#This Row],[Dzień]])=1,Tabela1[[#This Row],[Nowa liczba rowerów]]*15,0) + Tabela1[[#This Row],[Koszt kupionych rowerów]]</f>
        <v>0</v>
      </c>
      <c r="S605"/>
    </row>
    <row r="606" spans="1:19" x14ac:dyDescent="0.25">
      <c r="A606" s="1">
        <v>45531</v>
      </c>
      <c r="B606" s="1" t="s">
        <v>4</v>
      </c>
      <c r="C606" s="4" t="str">
        <f>VLOOKUP(MONTH(Tabela1[[#This Row],[Dzień]]),Tabela3[],2,TRUE)</f>
        <v>Sierpień</v>
      </c>
      <c r="D606" s="4">
        <f>YEAR(Tabela1[[#This Row],[Dzień]])</f>
        <v>2024</v>
      </c>
      <c r="E606" s="2">
        <f>VLOOKUP(Tabela1[[#This Row],[Pora roku]],TabelaPopyt[],2,FALSE)</f>
        <v>0.9</v>
      </c>
      <c r="F606" s="3">
        <v>10</v>
      </c>
      <c r="G606" s="7">
        <f>IF(AND(WEEKDAY(Tabela1[[#This Row],[Dzień]])&lt;=6,WEEKDAY(Tabela1[[#This Row],[Dzień]])&gt;=2),ROUNDDOWN(Tabela1[[#This Row],[Popyt]]*Tabela1[[#This Row],[Liczba Rowerów]],0)*30,0)</f>
        <v>270</v>
      </c>
      <c r="H606" s="7">
        <f>IF(WEEKDAY(Tabela1[[#This Row],[Dzień]])=1,Tabela1[[#This Row],[Liczba Rowerów]]*15,0)</f>
        <v>0</v>
      </c>
      <c r="I606" s="7">
        <f>Tabela1[[#This Row],[Przychód]]-Tabela1[[#This Row],[Koszt Serwisu]]</f>
        <v>270</v>
      </c>
      <c r="J606" s="7">
        <f>J605+Tabela1[[#This Row],[Przychód]]</f>
        <v>65940</v>
      </c>
      <c r="K606" s="7">
        <f>K605+Tabela1[[#This Row],[Koszt Serwisu]]</f>
        <v>21050</v>
      </c>
      <c r="L606" s="7">
        <f>Tabela1[[#This Row],[Łączny przychód]]-Tabela1[[#This Row],[Łączny Koszt]]</f>
        <v>44890</v>
      </c>
      <c r="M606" s="7">
        <f>IF(AND(WEEKDAY(Tabela1[[#This Row],[Dzień]])&lt;=6,WEEKDAY(Tabela1[[#This Row],[Dzień]])&gt;=2),ROUNDDOWN(Tabela1[[#This Row],[Popyt]]*Tabela1[[#This Row],[Liczba Rowerów]],0)*E$734,0)</f>
        <v>594</v>
      </c>
      <c r="N606" s="7">
        <f>Tabela1[[#This Row],[Testowany przychód]]-Tabela1[[#This Row],[Koszt Serwisu]]</f>
        <v>594</v>
      </c>
      <c r="O606" s="4">
        <f>IF(P605 &lt;&gt; 0, O605 + 3, O605)</f>
        <v>52</v>
      </c>
      <c r="P606" s="4">
        <f>IF(AND(C606 &lt;&gt; C607,L605&gt;=2400),2400,0)</f>
        <v>0</v>
      </c>
      <c r="Q606" s="7">
        <f>IF(AND(WEEKDAY(Tabela1[[#This Row],[Dzień]])&lt;=6,WEEKDAY(Tabela1[[#This Row],[Dzień]])&gt;=2),ROUNDDOWN(Tabela1[[#This Row],[Popyt]]*Tabela1[[#This Row],[Nowa liczba rowerów]],0)*30,0)</f>
        <v>1380</v>
      </c>
      <c r="R606" s="7">
        <f>IF(WEEKDAY(Tabela1[[#This Row],[Dzień]])=1,Tabela1[[#This Row],[Nowa liczba rowerów]]*15,0) + Tabela1[[#This Row],[Koszt kupionych rowerów]]</f>
        <v>0</v>
      </c>
      <c r="S606"/>
    </row>
    <row r="607" spans="1:19" x14ac:dyDescent="0.25">
      <c r="A607" s="1">
        <v>45532</v>
      </c>
      <c r="B607" s="1" t="s">
        <v>4</v>
      </c>
      <c r="C607" s="4" t="str">
        <f>VLOOKUP(MONTH(Tabela1[[#This Row],[Dzień]]),Tabela3[],2,TRUE)</f>
        <v>Sierpień</v>
      </c>
      <c r="D607" s="4">
        <f>YEAR(Tabela1[[#This Row],[Dzień]])</f>
        <v>2024</v>
      </c>
      <c r="E607" s="2">
        <f>VLOOKUP(Tabela1[[#This Row],[Pora roku]],TabelaPopyt[],2,FALSE)</f>
        <v>0.9</v>
      </c>
      <c r="F607" s="3">
        <v>10</v>
      </c>
      <c r="G607" s="7">
        <f>IF(AND(WEEKDAY(Tabela1[[#This Row],[Dzień]])&lt;=6,WEEKDAY(Tabela1[[#This Row],[Dzień]])&gt;=2),ROUNDDOWN(Tabela1[[#This Row],[Popyt]]*Tabela1[[#This Row],[Liczba Rowerów]],0)*30,0)</f>
        <v>270</v>
      </c>
      <c r="H607" s="7">
        <f>IF(WEEKDAY(Tabela1[[#This Row],[Dzień]])=1,Tabela1[[#This Row],[Liczba Rowerów]]*15,0)</f>
        <v>0</v>
      </c>
      <c r="I607" s="7">
        <f>Tabela1[[#This Row],[Przychód]]-Tabela1[[#This Row],[Koszt Serwisu]]</f>
        <v>270</v>
      </c>
      <c r="J607" s="7">
        <f>J606+Tabela1[[#This Row],[Przychód]]</f>
        <v>66210</v>
      </c>
      <c r="K607" s="7">
        <f>K606+Tabela1[[#This Row],[Koszt Serwisu]]</f>
        <v>21050</v>
      </c>
      <c r="L607" s="7">
        <f>Tabela1[[#This Row],[Łączny przychód]]-Tabela1[[#This Row],[Łączny Koszt]]</f>
        <v>45160</v>
      </c>
      <c r="M607" s="7">
        <f>IF(AND(WEEKDAY(Tabela1[[#This Row],[Dzień]])&lt;=6,WEEKDAY(Tabela1[[#This Row],[Dzień]])&gt;=2),ROUNDDOWN(Tabela1[[#This Row],[Popyt]]*Tabela1[[#This Row],[Liczba Rowerów]],0)*E$734,0)</f>
        <v>594</v>
      </c>
      <c r="N607" s="7">
        <f>Tabela1[[#This Row],[Testowany przychód]]-Tabela1[[#This Row],[Koszt Serwisu]]</f>
        <v>594</v>
      </c>
      <c r="O607" s="4">
        <f>IF(P606 &lt;&gt; 0, O606 + 3, O606)</f>
        <v>52</v>
      </c>
      <c r="P607" s="4">
        <f>IF(AND(C607 &lt;&gt; C608,L606&gt;=2400),2400,0)</f>
        <v>0</v>
      </c>
      <c r="Q607" s="7">
        <f>IF(AND(WEEKDAY(Tabela1[[#This Row],[Dzień]])&lt;=6,WEEKDAY(Tabela1[[#This Row],[Dzień]])&gt;=2),ROUNDDOWN(Tabela1[[#This Row],[Popyt]]*Tabela1[[#This Row],[Nowa liczba rowerów]],0)*30,0)</f>
        <v>1380</v>
      </c>
      <c r="R607" s="7">
        <f>IF(WEEKDAY(Tabela1[[#This Row],[Dzień]])=1,Tabela1[[#This Row],[Nowa liczba rowerów]]*15,0) + Tabela1[[#This Row],[Koszt kupionych rowerów]]</f>
        <v>0</v>
      </c>
      <c r="S607"/>
    </row>
    <row r="608" spans="1:19" x14ac:dyDescent="0.25">
      <c r="A608" s="1">
        <v>45533</v>
      </c>
      <c r="B608" s="1" t="s">
        <v>4</v>
      </c>
      <c r="C608" s="4" t="str">
        <f>VLOOKUP(MONTH(Tabela1[[#This Row],[Dzień]]),Tabela3[],2,TRUE)</f>
        <v>Sierpień</v>
      </c>
      <c r="D608" s="4">
        <f>YEAR(Tabela1[[#This Row],[Dzień]])</f>
        <v>2024</v>
      </c>
      <c r="E608" s="2">
        <f>VLOOKUP(Tabela1[[#This Row],[Pora roku]],TabelaPopyt[],2,FALSE)</f>
        <v>0.9</v>
      </c>
      <c r="F608" s="3">
        <v>10</v>
      </c>
      <c r="G608" s="7">
        <f>IF(AND(WEEKDAY(Tabela1[[#This Row],[Dzień]])&lt;=6,WEEKDAY(Tabela1[[#This Row],[Dzień]])&gt;=2),ROUNDDOWN(Tabela1[[#This Row],[Popyt]]*Tabela1[[#This Row],[Liczba Rowerów]],0)*30,0)</f>
        <v>270</v>
      </c>
      <c r="H608" s="7">
        <f>IF(WEEKDAY(Tabela1[[#This Row],[Dzień]])=1,Tabela1[[#This Row],[Liczba Rowerów]]*15,0)</f>
        <v>0</v>
      </c>
      <c r="I608" s="7">
        <f>Tabela1[[#This Row],[Przychód]]-Tabela1[[#This Row],[Koszt Serwisu]]</f>
        <v>270</v>
      </c>
      <c r="J608" s="7">
        <f>J607+Tabela1[[#This Row],[Przychód]]</f>
        <v>66480</v>
      </c>
      <c r="K608" s="7">
        <f>K607+Tabela1[[#This Row],[Koszt Serwisu]]</f>
        <v>21050</v>
      </c>
      <c r="L608" s="7">
        <f>Tabela1[[#This Row],[Łączny przychód]]-Tabela1[[#This Row],[Łączny Koszt]]</f>
        <v>45430</v>
      </c>
      <c r="M608" s="7">
        <f>IF(AND(WEEKDAY(Tabela1[[#This Row],[Dzień]])&lt;=6,WEEKDAY(Tabela1[[#This Row],[Dzień]])&gt;=2),ROUNDDOWN(Tabela1[[#This Row],[Popyt]]*Tabela1[[#This Row],[Liczba Rowerów]],0)*E$734,0)</f>
        <v>594</v>
      </c>
      <c r="N608" s="7">
        <f>Tabela1[[#This Row],[Testowany przychód]]-Tabela1[[#This Row],[Koszt Serwisu]]</f>
        <v>594</v>
      </c>
      <c r="O608" s="4">
        <f>IF(P607 &lt;&gt; 0, O607 + 3, O607)</f>
        <v>52</v>
      </c>
      <c r="P608" s="4">
        <f>IF(AND(C608 &lt;&gt; C609,L607&gt;=2400),2400,0)</f>
        <v>0</v>
      </c>
      <c r="Q608" s="7">
        <f>IF(AND(WEEKDAY(Tabela1[[#This Row],[Dzień]])&lt;=6,WEEKDAY(Tabela1[[#This Row],[Dzień]])&gt;=2),ROUNDDOWN(Tabela1[[#This Row],[Popyt]]*Tabela1[[#This Row],[Nowa liczba rowerów]],0)*30,0)</f>
        <v>1380</v>
      </c>
      <c r="R608" s="7">
        <f>IF(WEEKDAY(Tabela1[[#This Row],[Dzień]])=1,Tabela1[[#This Row],[Nowa liczba rowerów]]*15,0) + Tabela1[[#This Row],[Koszt kupionych rowerów]]</f>
        <v>0</v>
      </c>
      <c r="S608"/>
    </row>
    <row r="609" spans="1:19" x14ac:dyDescent="0.25">
      <c r="A609" s="1">
        <v>45534</v>
      </c>
      <c r="B609" s="1" t="s">
        <v>4</v>
      </c>
      <c r="C609" s="4" t="str">
        <f>VLOOKUP(MONTH(Tabela1[[#This Row],[Dzień]]),Tabela3[],2,TRUE)</f>
        <v>Sierpień</v>
      </c>
      <c r="D609" s="4">
        <f>YEAR(Tabela1[[#This Row],[Dzień]])</f>
        <v>2024</v>
      </c>
      <c r="E609" s="2">
        <f>VLOOKUP(Tabela1[[#This Row],[Pora roku]],TabelaPopyt[],2,FALSE)</f>
        <v>0.9</v>
      </c>
      <c r="F609" s="3">
        <v>10</v>
      </c>
      <c r="G609" s="7">
        <f>IF(AND(WEEKDAY(Tabela1[[#This Row],[Dzień]])&lt;=6,WEEKDAY(Tabela1[[#This Row],[Dzień]])&gt;=2),ROUNDDOWN(Tabela1[[#This Row],[Popyt]]*Tabela1[[#This Row],[Liczba Rowerów]],0)*30,0)</f>
        <v>270</v>
      </c>
      <c r="H609" s="7">
        <f>IF(WEEKDAY(Tabela1[[#This Row],[Dzień]])=1,Tabela1[[#This Row],[Liczba Rowerów]]*15,0)</f>
        <v>0</v>
      </c>
      <c r="I609" s="7">
        <f>Tabela1[[#This Row],[Przychód]]-Tabela1[[#This Row],[Koszt Serwisu]]</f>
        <v>270</v>
      </c>
      <c r="J609" s="7">
        <f>J608+Tabela1[[#This Row],[Przychód]]</f>
        <v>66750</v>
      </c>
      <c r="K609" s="7">
        <f>K608+Tabela1[[#This Row],[Koszt Serwisu]]</f>
        <v>21050</v>
      </c>
      <c r="L609" s="7">
        <f>Tabela1[[#This Row],[Łączny przychód]]-Tabela1[[#This Row],[Łączny Koszt]]</f>
        <v>45700</v>
      </c>
      <c r="M609" s="7">
        <f>IF(AND(WEEKDAY(Tabela1[[#This Row],[Dzień]])&lt;=6,WEEKDAY(Tabela1[[#This Row],[Dzień]])&gt;=2),ROUNDDOWN(Tabela1[[#This Row],[Popyt]]*Tabela1[[#This Row],[Liczba Rowerów]],0)*E$734,0)</f>
        <v>594</v>
      </c>
      <c r="N609" s="7">
        <f>Tabela1[[#This Row],[Testowany przychód]]-Tabela1[[#This Row],[Koszt Serwisu]]</f>
        <v>594</v>
      </c>
      <c r="O609" s="4">
        <f>IF(P608 &lt;&gt; 0, O608 + 3, O608)</f>
        <v>52</v>
      </c>
      <c r="P609" s="4">
        <f>IF(AND(C609 &lt;&gt; C610,L608&gt;=2400),2400,0)</f>
        <v>0</v>
      </c>
      <c r="Q609" s="7">
        <f>IF(AND(WEEKDAY(Tabela1[[#This Row],[Dzień]])&lt;=6,WEEKDAY(Tabela1[[#This Row],[Dzień]])&gt;=2),ROUNDDOWN(Tabela1[[#This Row],[Popyt]]*Tabela1[[#This Row],[Nowa liczba rowerów]],0)*30,0)</f>
        <v>1380</v>
      </c>
      <c r="R609" s="7">
        <f>IF(WEEKDAY(Tabela1[[#This Row],[Dzień]])=1,Tabela1[[#This Row],[Nowa liczba rowerów]]*15,0) + Tabela1[[#This Row],[Koszt kupionych rowerów]]</f>
        <v>0</v>
      </c>
      <c r="S609"/>
    </row>
    <row r="610" spans="1:19" x14ac:dyDescent="0.25">
      <c r="A610" s="1">
        <v>45535</v>
      </c>
      <c r="B610" s="1" t="s">
        <v>4</v>
      </c>
      <c r="C610" s="4" t="str">
        <f>VLOOKUP(MONTH(Tabela1[[#This Row],[Dzień]]),Tabela3[],2,TRUE)</f>
        <v>Sierpień</v>
      </c>
      <c r="D610" s="4">
        <f>YEAR(Tabela1[[#This Row],[Dzień]])</f>
        <v>2024</v>
      </c>
      <c r="E610" s="2">
        <f>VLOOKUP(Tabela1[[#This Row],[Pora roku]],TabelaPopyt[],2,FALSE)</f>
        <v>0.9</v>
      </c>
      <c r="F610" s="3">
        <v>10</v>
      </c>
      <c r="G610" s="7">
        <f>IF(AND(WEEKDAY(Tabela1[[#This Row],[Dzień]])&lt;=6,WEEKDAY(Tabela1[[#This Row],[Dzień]])&gt;=2),ROUNDDOWN(Tabela1[[#This Row],[Popyt]]*Tabela1[[#This Row],[Liczba Rowerów]],0)*30,0)</f>
        <v>0</v>
      </c>
      <c r="H610" s="7">
        <f>IF(WEEKDAY(Tabela1[[#This Row],[Dzień]])=1,Tabela1[[#This Row],[Liczba Rowerów]]*15,0)</f>
        <v>0</v>
      </c>
      <c r="I610" s="7">
        <f>Tabela1[[#This Row],[Przychód]]-Tabela1[[#This Row],[Koszt Serwisu]]</f>
        <v>0</v>
      </c>
      <c r="J610" s="7">
        <f>J609+Tabela1[[#This Row],[Przychód]]</f>
        <v>66750</v>
      </c>
      <c r="K610" s="7">
        <f>K609+Tabela1[[#This Row],[Koszt Serwisu]]</f>
        <v>21050</v>
      </c>
      <c r="L610" s="7">
        <f>Tabela1[[#This Row],[Łączny przychód]]-Tabela1[[#This Row],[Łączny Koszt]]</f>
        <v>45700</v>
      </c>
      <c r="M610" s="7">
        <f>IF(AND(WEEKDAY(Tabela1[[#This Row],[Dzień]])&lt;=6,WEEKDAY(Tabela1[[#This Row],[Dzień]])&gt;=2),ROUNDDOWN(Tabela1[[#This Row],[Popyt]]*Tabela1[[#This Row],[Liczba Rowerów]],0)*E$734,0)</f>
        <v>0</v>
      </c>
      <c r="N610" s="7">
        <f>Tabela1[[#This Row],[Testowany przychód]]-Tabela1[[#This Row],[Koszt Serwisu]]</f>
        <v>0</v>
      </c>
      <c r="O610" s="4">
        <f>IF(P609 &lt;&gt; 0, O609 + 3, O609)</f>
        <v>52</v>
      </c>
      <c r="P610" s="4">
        <f>IF(AND(C610 &lt;&gt; C611,L609&gt;=2400),2400,0)</f>
        <v>2400</v>
      </c>
      <c r="Q610" s="7">
        <f>IF(AND(WEEKDAY(Tabela1[[#This Row],[Dzień]])&lt;=6,WEEKDAY(Tabela1[[#This Row],[Dzień]])&gt;=2),ROUNDDOWN(Tabela1[[#This Row],[Popyt]]*Tabela1[[#This Row],[Nowa liczba rowerów]],0)*30,0)</f>
        <v>0</v>
      </c>
      <c r="R610" s="7">
        <f>IF(WEEKDAY(Tabela1[[#This Row],[Dzień]])=1,Tabela1[[#This Row],[Nowa liczba rowerów]]*15,0) + Tabela1[[#This Row],[Koszt kupionych rowerów]]</f>
        <v>2400</v>
      </c>
      <c r="S610"/>
    </row>
    <row r="611" spans="1:19" x14ac:dyDescent="0.25">
      <c r="A611" s="1">
        <v>45536</v>
      </c>
      <c r="B611" s="1" t="s">
        <v>4</v>
      </c>
      <c r="C611" s="4" t="str">
        <f>VLOOKUP(MONTH(Tabela1[[#This Row],[Dzień]]),Tabela3[],2,TRUE)</f>
        <v>Wrzesień</v>
      </c>
      <c r="D611" s="4">
        <f>YEAR(Tabela1[[#This Row],[Dzień]])</f>
        <v>2024</v>
      </c>
      <c r="E611" s="2">
        <f>VLOOKUP(Tabela1[[#This Row],[Pora roku]],TabelaPopyt[],2,FALSE)</f>
        <v>0.9</v>
      </c>
      <c r="F611" s="3">
        <v>10</v>
      </c>
      <c r="G611" s="7">
        <f>IF(AND(WEEKDAY(Tabela1[[#This Row],[Dzień]])&lt;=6,WEEKDAY(Tabela1[[#This Row],[Dzień]])&gt;=2),ROUNDDOWN(Tabela1[[#This Row],[Popyt]]*Tabela1[[#This Row],[Liczba Rowerów]],0)*30,0)</f>
        <v>0</v>
      </c>
      <c r="H611" s="7">
        <f>IF(WEEKDAY(Tabela1[[#This Row],[Dzień]])=1,Tabela1[[#This Row],[Liczba Rowerów]]*15,0)</f>
        <v>150</v>
      </c>
      <c r="I611" s="7">
        <f>Tabela1[[#This Row],[Przychód]]-Tabela1[[#This Row],[Koszt Serwisu]]</f>
        <v>-150</v>
      </c>
      <c r="J611" s="7">
        <f>J610+Tabela1[[#This Row],[Przychód]]</f>
        <v>66750</v>
      </c>
      <c r="K611" s="7">
        <f>K610+Tabela1[[#This Row],[Koszt Serwisu]]</f>
        <v>21200</v>
      </c>
      <c r="L611" s="7">
        <f>Tabela1[[#This Row],[Łączny przychód]]-Tabela1[[#This Row],[Łączny Koszt]]</f>
        <v>45550</v>
      </c>
      <c r="M611" s="7">
        <f>IF(AND(WEEKDAY(Tabela1[[#This Row],[Dzień]])&lt;=6,WEEKDAY(Tabela1[[#This Row],[Dzień]])&gt;=2),ROUNDDOWN(Tabela1[[#This Row],[Popyt]]*Tabela1[[#This Row],[Liczba Rowerów]],0)*E$734,0)</f>
        <v>0</v>
      </c>
      <c r="N611" s="7">
        <f>Tabela1[[#This Row],[Testowany przychód]]-Tabela1[[#This Row],[Koszt Serwisu]]</f>
        <v>-150</v>
      </c>
      <c r="O611" s="4">
        <f>IF(P610 &lt;&gt; 0, O610 + 3, O610)</f>
        <v>55</v>
      </c>
      <c r="P611" s="4">
        <f>IF(AND(C611 &lt;&gt; C612,L610&gt;=2400),2400,0)</f>
        <v>0</v>
      </c>
      <c r="Q611" s="7">
        <f>IF(AND(WEEKDAY(Tabela1[[#This Row],[Dzień]])&lt;=6,WEEKDAY(Tabela1[[#This Row],[Dzień]])&gt;=2),ROUNDDOWN(Tabela1[[#This Row],[Popyt]]*Tabela1[[#This Row],[Nowa liczba rowerów]],0)*30,0)</f>
        <v>0</v>
      </c>
      <c r="R611" s="7">
        <f>IF(WEEKDAY(Tabela1[[#This Row],[Dzień]])=1,Tabela1[[#This Row],[Nowa liczba rowerów]]*15,0) + Tabela1[[#This Row],[Koszt kupionych rowerów]]</f>
        <v>825</v>
      </c>
      <c r="S611"/>
    </row>
    <row r="612" spans="1:19" x14ac:dyDescent="0.25">
      <c r="A612" s="1">
        <v>45537</v>
      </c>
      <c r="B612" s="1" t="s">
        <v>4</v>
      </c>
      <c r="C612" s="4" t="str">
        <f>VLOOKUP(MONTH(Tabela1[[#This Row],[Dzień]]),Tabela3[],2,TRUE)</f>
        <v>Wrzesień</v>
      </c>
      <c r="D612" s="4">
        <f>YEAR(Tabela1[[#This Row],[Dzień]])</f>
        <v>2024</v>
      </c>
      <c r="E612" s="2">
        <f>VLOOKUP(Tabela1[[#This Row],[Pora roku]],TabelaPopyt[],2,FALSE)</f>
        <v>0.9</v>
      </c>
      <c r="F612" s="3">
        <v>10</v>
      </c>
      <c r="G612" s="7">
        <f>IF(AND(WEEKDAY(Tabela1[[#This Row],[Dzień]])&lt;=6,WEEKDAY(Tabela1[[#This Row],[Dzień]])&gt;=2),ROUNDDOWN(Tabela1[[#This Row],[Popyt]]*Tabela1[[#This Row],[Liczba Rowerów]],0)*30,0)</f>
        <v>270</v>
      </c>
      <c r="H612" s="7">
        <f>IF(WEEKDAY(Tabela1[[#This Row],[Dzień]])=1,Tabela1[[#This Row],[Liczba Rowerów]]*15,0)</f>
        <v>0</v>
      </c>
      <c r="I612" s="7">
        <f>Tabela1[[#This Row],[Przychód]]-Tabela1[[#This Row],[Koszt Serwisu]]</f>
        <v>270</v>
      </c>
      <c r="J612" s="7">
        <f>J611+Tabela1[[#This Row],[Przychód]]</f>
        <v>67020</v>
      </c>
      <c r="K612" s="7">
        <f>K611+Tabela1[[#This Row],[Koszt Serwisu]]</f>
        <v>21200</v>
      </c>
      <c r="L612" s="7">
        <f>Tabela1[[#This Row],[Łączny przychód]]-Tabela1[[#This Row],[Łączny Koszt]]</f>
        <v>45820</v>
      </c>
      <c r="M612" s="7">
        <f>IF(AND(WEEKDAY(Tabela1[[#This Row],[Dzień]])&lt;=6,WEEKDAY(Tabela1[[#This Row],[Dzień]])&gt;=2),ROUNDDOWN(Tabela1[[#This Row],[Popyt]]*Tabela1[[#This Row],[Liczba Rowerów]],0)*E$734,0)</f>
        <v>594</v>
      </c>
      <c r="N612" s="7">
        <f>Tabela1[[#This Row],[Testowany przychód]]-Tabela1[[#This Row],[Koszt Serwisu]]</f>
        <v>594</v>
      </c>
      <c r="O612" s="4">
        <f>IF(P611 &lt;&gt; 0, O611 + 3, O611)</f>
        <v>55</v>
      </c>
      <c r="P612" s="4">
        <f>IF(AND(C612 &lt;&gt; C613,L611&gt;=2400),2400,0)</f>
        <v>0</v>
      </c>
      <c r="Q612" s="7">
        <f>IF(AND(WEEKDAY(Tabela1[[#This Row],[Dzień]])&lt;=6,WEEKDAY(Tabela1[[#This Row],[Dzień]])&gt;=2),ROUNDDOWN(Tabela1[[#This Row],[Popyt]]*Tabela1[[#This Row],[Nowa liczba rowerów]],0)*30,0)</f>
        <v>1470</v>
      </c>
      <c r="R612" s="7">
        <f>IF(WEEKDAY(Tabela1[[#This Row],[Dzień]])=1,Tabela1[[#This Row],[Nowa liczba rowerów]]*15,0) + Tabela1[[#This Row],[Koszt kupionych rowerów]]</f>
        <v>0</v>
      </c>
      <c r="S612"/>
    </row>
    <row r="613" spans="1:19" x14ac:dyDescent="0.25">
      <c r="A613" s="1">
        <v>45538</v>
      </c>
      <c r="B613" s="1" t="s">
        <v>4</v>
      </c>
      <c r="C613" s="4" t="str">
        <f>VLOOKUP(MONTH(Tabela1[[#This Row],[Dzień]]),Tabela3[],2,TRUE)</f>
        <v>Wrzesień</v>
      </c>
      <c r="D613" s="4">
        <f>YEAR(Tabela1[[#This Row],[Dzień]])</f>
        <v>2024</v>
      </c>
      <c r="E613" s="2">
        <f>VLOOKUP(Tabela1[[#This Row],[Pora roku]],TabelaPopyt[],2,FALSE)</f>
        <v>0.9</v>
      </c>
      <c r="F613" s="3">
        <v>10</v>
      </c>
      <c r="G613" s="7">
        <f>IF(AND(WEEKDAY(Tabela1[[#This Row],[Dzień]])&lt;=6,WEEKDAY(Tabela1[[#This Row],[Dzień]])&gt;=2),ROUNDDOWN(Tabela1[[#This Row],[Popyt]]*Tabela1[[#This Row],[Liczba Rowerów]],0)*30,0)</f>
        <v>270</v>
      </c>
      <c r="H613" s="7">
        <f>IF(WEEKDAY(Tabela1[[#This Row],[Dzień]])=1,Tabela1[[#This Row],[Liczba Rowerów]]*15,0)</f>
        <v>0</v>
      </c>
      <c r="I613" s="7">
        <f>Tabela1[[#This Row],[Przychód]]-Tabela1[[#This Row],[Koszt Serwisu]]</f>
        <v>270</v>
      </c>
      <c r="J613" s="7">
        <f>J612+Tabela1[[#This Row],[Przychód]]</f>
        <v>67290</v>
      </c>
      <c r="K613" s="7">
        <f>K612+Tabela1[[#This Row],[Koszt Serwisu]]</f>
        <v>21200</v>
      </c>
      <c r="L613" s="7">
        <f>Tabela1[[#This Row],[Łączny przychód]]-Tabela1[[#This Row],[Łączny Koszt]]</f>
        <v>46090</v>
      </c>
      <c r="M613" s="7">
        <f>IF(AND(WEEKDAY(Tabela1[[#This Row],[Dzień]])&lt;=6,WEEKDAY(Tabela1[[#This Row],[Dzień]])&gt;=2),ROUNDDOWN(Tabela1[[#This Row],[Popyt]]*Tabela1[[#This Row],[Liczba Rowerów]],0)*E$734,0)</f>
        <v>594</v>
      </c>
      <c r="N613" s="7">
        <f>Tabela1[[#This Row],[Testowany przychód]]-Tabela1[[#This Row],[Koszt Serwisu]]</f>
        <v>594</v>
      </c>
      <c r="O613" s="4">
        <f>IF(P612 &lt;&gt; 0, O612 + 3, O612)</f>
        <v>55</v>
      </c>
      <c r="P613" s="4">
        <f>IF(AND(C613 &lt;&gt; C614,L612&gt;=2400),2400,0)</f>
        <v>0</v>
      </c>
      <c r="Q613" s="7">
        <f>IF(AND(WEEKDAY(Tabela1[[#This Row],[Dzień]])&lt;=6,WEEKDAY(Tabela1[[#This Row],[Dzień]])&gt;=2),ROUNDDOWN(Tabela1[[#This Row],[Popyt]]*Tabela1[[#This Row],[Nowa liczba rowerów]],0)*30,0)</f>
        <v>1470</v>
      </c>
      <c r="R613" s="7">
        <f>IF(WEEKDAY(Tabela1[[#This Row],[Dzień]])=1,Tabela1[[#This Row],[Nowa liczba rowerów]]*15,0) + Tabela1[[#This Row],[Koszt kupionych rowerów]]</f>
        <v>0</v>
      </c>
      <c r="S613"/>
    </row>
    <row r="614" spans="1:19" x14ac:dyDescent="0.25">
      <c r="A614" s="1">
        <v>45539</v>
      </c>
      <c r="B614" s="1" t="s">
        <v>4</v>
      </c>
      <c r="C614" s="4" t="str">
        <f>VLOOKUP(MONTH(Tabela1[[#This Row],[Dzień]]),Tabela3[],2,TRUE)</f>
        <v>Wrzesień</v>
      </c>
      <c r="D614" s="4">
        <f>YEAR(Tabela1[[#This Row],[Dzień]])</f>
        <v>2024</v>
      </c>
      <c r="E614" s="2">
        <f>VLOOKUP(Tabela1[[#This Row],[Pora roku]],TabelaPopyt[],2,FALSE)</f>
        <v>0.9</v>
      </c>
      <c r="F614" s="3">
        <v>10</v>
      </c>
      <c r="G614" s="7">
        <f>IF(AND(WEEKDAY(Tabela1[[#This Row],[Dzień]])&lt;=6,WEEKDAY(Tabela1[[#This Row],[Dzień]])&gt;=2),ROUNDDOWN(Tabela1[[#This Row],[Popyt]]*Tabela1[[#This Row],[Liczba Rowerów]],0)*30,0)</f>
        <v>270</v>
      </c>
      <c r="H614" s="7">
        <f>IF(WEEKDAY(Tabela1[[#This Row],[Dzień]])=1,Tabela1[[#This Row],[Liczba Rowerów]]*15,0)</f>
        <v>0</v>
      </c>
      <c r="I614" s="7">
        <f>Tabela1[[#This Row],[Przychód]]-Tabela1[[#This Row],[Koszt Serwisu]]</f>
        <v>270</v>
      </c>
      <c r="J614" s="7">
        <f>J613+Tabela1[[#This Row],[Przychód]]</f>
        <v>67560</v>
      </c>
      <c r="K614" s="7">
        <f>K613+Tabela1[[#This Row],[Koszt Serwisu]]</f>
        <v>21200</v>
      </c>
      <c r="L614" s="7">
        <f>Tabela1[[#This Row],[Łączny przychód]]-Tabela1[[#This Row],[Łączny Koszt]]</f>
        <v>46360</v>
      </c>
      <c r="M614" s="7">
        <f>IF(AND(WEEKDAY(Tabela1[[#This Row],[Dzień]])&lt;=6,WEEKDAY(Tabela1[[#This Row],[Dzień]])&gt;=2),ROUNDDOWN(Tabela1[[#This Row],[Popyt]]*Tabela1[[#This Row],[Liczba Rowerów]],0)*E$734,0)</f>
        <v>594</v>
      </c>
      <c r="N614" s="7">
        <f>Tabela1[[#This Row],[Testowany przychód]]-Tabela1[[#This Row],[Koszt Serwisu]]</f>
        <v>594</v>
      </c>
      <c r="O614" s="4">
        <f>IF(P613 &lt;&gt; 0, O613 + 3, O613)</f>
        <v>55</v>
      </c>
      <c r="P614" s="4">
        <f>IF(AND(C614 &lt;&gt; C615,L613&gt;=2400),2400,0)</f>
        <v>0</v>
      </c>
      <c r="Q614" s="7">
        <f>IF(AND(WEEKDAY(Tabela1[[#This Row],[Dzień]])&lt;=6,WEEKDAY(Tabela1[[#This Row],[Dzień]])&gt;=2),ROUNDDOWN(Tabela1[[#This Row],[Popyt]]*Tabela1[[#This Row],[Nowa liczba rowerów]],0)*30,0)</f>
        <v>1470</v>
      </c>
      <c r="R614" s="7">
        <f>IF(WEEKDAY(Tabela1[[#This Row],[Dzień]])=1,Tabela1[[#This Row],[Nowa liczba rowerów]]*15,0) + Tabela1[[#This Row],[Koszt kupionych rowerów]]</f>
        <v>0</v>
      </c>
      <c r="S614"/>
    </row>
    <row r="615" spans="1:19" x14ac:dyDescent="0.25">
      <c r="A615" s="1">
        <v>45540</v>
      </c>
      <c r="B615" s="1" t="s">
        <v>4</v>
      </c>
      <c r="C615" s="4" t="str">
        <f>VLOOKUP(MONTH(Tabela1[[#This Row],[Dzień]]),Tabela3[],2,TRUE)</f>
        <v>Wrzesień</v>
      </c>
      <c r="D615" s="4">
        <f>YEAR(Tabela1[[#This Row],[Dzień]])</f>
        <v>2024</v>
      </c>
      <c r="E615" s="2">
        <f>VLOOKUP(Tabela1[[#This Row],[Pora roku]],TabelaPopyt[],2,FALSE)</f>
        <v>0.9</v>
      </c>
      <c r="F615" s="3">
        <v>10</v>
      </c>
      <c r="G615" s="7">
        <f>IF(AND(WEEKDAY(Tabela1[[#This Row],[Dzień]])&lt;=6,WEEKDAY(Tabela1[[#This Row],[Dzień]])&gt;=2),ROUNDDOWN(Tabela1[[#This Row],[Popyt]]*Tabela1[[#This Row],[Liczba Rowerów]],0)*30,0)</f>
        <v>270</v>
      </c>
      <c r="H615" s="7">
        <f>IF(WEEKDAY(Tabela1[[#This Row],[Dzień]])=1,Tabela1[[#This Row],[Liczba Rowerów]]*15,0)</f>
        <v>0</v>
      </c>
      <c r="I615" s="7">
        <f>Tabela1[[#This Row],[Przychód]]-Tabela1[[#This Row],[Koszt Serwisu]]</f>
        <v>270</v>
      </c>
      <c r="J615" s="7">
        <f>J614+Tabela1[[#This Row],[Przychód]]</f>
        <v>67830</v>
      </c>
      <c r="K615" s="7">
        <f>K614+Tabela1[[#This Row],[Koszt Serwisu]]</f>
        <v>21200</v>
      </c>
      <c r="L615" s="7">
        <f>Tabela1[[#This Row],[Łączny przychód]]-Tabela1[[#This Row],[Łączny Koszt]]</f>
        <v>46630</v>
      </c>
      <c r="M615" s="7">
        <f>IF(AND(WEEKDAY(Tabela1[[#This Row],[Dzień]])&lt;=6,WEEKDAY(Tabela1[[#This Row],[Dzień]])&gt;=2),ROUNDDOWN(Tabela1[[#This Row],[Popyt]]*Tabela1[[#This Row],[Liczba Rowerów]],0)*E$734,0)</f>
        <v>594</v>
      </c>
      <c r="N615" s="7">
        <f>Tabela1[[#This Row],[Testowany przychód]]-Tabela1[[#This Row],[Koszt Serwisu]]</f>
        <v>594</v>
      </c>
      <c r="O615" s="4">
        <f>IF(P614 &lt;&gt; 0, O614 + 3, O614)</f>
        <v>55</v>
      </c>
      <c r="P615" s="4">
        <f>IF(AND(C615 &lt;&gt; C616,L614&gt;=2400),2400,0)</f>
        <v>0</v>
      </c>
      <c r="Q615" s="7">
        <f>IF(AND(WEEKDAY(Tabela1[[#This Row],[Dzień]])&lt;=6,WEEKDAY(Tabela1[[#This Row],[Dzień]])&gt;=2),ROUNDDOWN(Tabela1[[#This Row],[Popyt]]*Tabela1[[#This Row],[Nowa liczba rowerów]],0)*30,0)</f>
        <v>1470</v>
      </c>
      <c r="R615" s="7">
        <f>IF(WEEKDAY(Tabela1[[#This Row],[Dzień]])=1,Tabela1[[#This Row],[Nowa liczba rowerów]]*15,0) + Tabela1[[#This Row],[Koszt kupionych rowerów]]</f>
        <v>0</v>
      </c>
      <c r="S615"/>
    </row>
    <row r="616" spans="1:19" x14ac:dyDescent="0.25">
      <c r="A616" s="1">
        <v>45541</v>
      </c>
      <c r="B616" s="1" t="s">
        <v>4</v>
      </c>
      <c r="C616" s="4" t="str">
        <f>VLOOKUP(MONTH(Tabela1[[#This Row],[Dzień]]),Tabela3[],2,TRUE)</f>
        <v>Wrzesień</v>
      </c>
      <c r="D616" s="4">
        <f>YEAR(Tabela1[[#This Row],[Dzień]])</f>
        <v>2024</v>
      </c>
      <c r="E616" s="2">
        <f>VLOOKUP(Tabela1[[#This Row],[Pora roku]],TabelaPopyt[],2,FALSE)</f>
        <v>0.9</v>
      </c>
      <c r="F616" s="3">
        <v>10</v>
      </c>
      <c r="G616" s="7">
        <f>IF(AND(WEEKDAY(Tabela1[[#This Row],[Dzień]])&lt;=6,WEEKDAY(Tabela1[[#This Row],[Dzień]])&gt;=2),ROUNDDOWN(Tabela1[[#This Row],[Popyt]]*Tabela1[[#This Row],[Liczba Rowerów]],0)*30,0)</f>
        <v>270</v>
      </c>
      <c r="H616" s="7">
        <f>IF(WEEKDAY(Tabela1[[#This Row],[Dzień]])=1,Tabela1[[#This Row],[Liczba Rowerów]]*15,0)</f>
        <v>0</v>
      </c>
      <c r="I616" s="7">
        <f>Tabela1[[#This Row],[Przychód]]-Tabela1[[#This Row],[Koszt Serwisu]]</f>
        <v>270</v>
      </c>
      <c r="J616" s="7">
        <f>J615+Tabela1[[#This Row],[Przychód]]</f>
        <v>68100</v>
      </c>
      <c r="K616" s="7">
        <f>K615+Tabela1[[#This Row],[Koszt Serwisu]]</f>
        <v>21200</v>
      </c>
      <c r="L616" s="7">
        <f>Tabela1[[#This Row],[Łączny przychód]]-Tabela1[[#This Row],[Łączny Koszt]]</f>
        <v>46900</v>
      </c>
      <c r="M616" s="7">
        <f>IF(AND(WEEKDAY(Tabela1[[#This Row],[Dzień]])&lt;=6,WEEKDAY(Tabela1[[#This Row],[Dzień]])&gt;=2),ROUNDDOWN(Tabela1[[#This Row],[Popyt]]*Tabela1[[#This Row],[Liczba Rowerów]],0)*E$734,0)</f>
        <v>594</v>
      </c>
      <c r="N616" s="7">
        <f>Tabela1[[#This Row],[Testowany przychód]]-Tabela1[[#This Row],[Koszt Serwisu]]</f>
        <v>594</v>
      </c>
      <c r="O616" s="4">
        <f>IF(P615 &lt;&gt; 0, O615 + 3, O615)</f>
        <v>55</v>
      </c>
      <c r="P616" s="4">
        <f>IF(AND(C616 &lt;&gt; C617,L615&gt;=2400),2400,0)</f>
        <v>0</v>
      </c>
      <c r="Q616" s="7">
        <f>IF(AND(WEEKDAY(Tabela1[[#This Row],[Dzień]])&lt;=6,WEEKDAY(Tabela1[[#This Row],[Dzień]])&gt;=2),ROUNDDOWN(Tabela1[[#This Row],[Popyt]]*Tabela1[[#This Row],[Nowa liczba rowerów]],0)*30,0)</f>
        <v>1470</v>
      </c>
      <c r="R616" s="7">
        <f>IF(WEEKDAY(Tabela1[[#This Row],[Dzień]])=1,Tabela1[[#This Row],[Nowa liczba rowerów]]*15,0) + Tabela1[[#This Row],[Koszt kupionych rowerów]]</f>
        <v>0</v>
      </c>
      <c r="S616"/>
    </row>
    <row r="617" spans="1:19" x14ac:dyDescent="0.25">
      <c r="A617" s="1">
        <v>45542</v>
      </c>
      <c r="B617" s="1" t="s">
        <v>4</v>
      </c>
      <c r="C617" s="4" t="str">
        <f>VLOOKUP(MONTH(Tabela1[[#This Row],[Dzień]]),Tabela3[],2,TRUE)</f>
        <v>Wrzesień</v>
      </c>
      <c r="D617" s="4">
        <f>YEAR(Tabela1[[#This Row],[Dzień]])</f>
        <v>2024</v>
      </c>
      <c r="E617" s="2">
        <f>VLOOKUP(Tabela1[[#This Row],[Pora roku]],TabelaPopyt[],2,FALSE)</f>
        <v>0.9</v>
      </c>
      <c r="F617" s="3">
        <v>10</v>
      </c>
      <c r="G617" s="7">
        <f>IF(AND(WEEKDAY(Tabela1[[#This Row],[Dzień]])&lt;=6,WEEKDAY(Tabela1[[#This Row],[Dzień]])&gt;=2),ROUNDDOWN(Tabela1[[#This Row],[Popyt]]*Tabela1[[#This Row],[Liczba Rowerów]],0)*30,0)</f>
        <v>0</v>
      </c>
      <c r="H617" s="7">
        <f>IF(WEEKDAY(Tabela1[[#This Row],[Dzień]])=1,Tabela1[[#This Row],[Liczba Rowerów]]*15,0)</f>
        <v>0</v>
      </c>
      <c r="I617" s="7">
        <f>Tabela1[[#This Row],[Przychód]]-Tabela1[[#This Row],[Koszt Serwisu]]</f>
        <v>0</v>
      </c>
      <c r="J617" s="7">
        <f>J616+Tabela1[[#This Row],[Przychód]]</f>
        <v>68100</v>
      </c>
      <c r="K617" s="7">
        <f>K616+Tabela1[[#This Row],[Koszt Serwisu]]</f>
        <v>21200</v>
      </c>
      <c r="L617" s="7">
        <f>Tabela1[[#This Row],[Łączny przychód]]-Tabela1[[#This Row],[Łączny Koszt]]</f>
        <v>46900</v>
      </c>
      <c r="M617" s="7">
        <f>IF(AND(WEEKDAY(Tabela1[[#This Row],[Dzień]])&lt;=6,WEEKDAY(Tabela1[[#This Row],[Dzień]])&gt;=2),ROUNDDOWN(Tabela1[[#This Row],[Popyt]]*Tabela1[[#This Row],[Liczba Rowerów]],0)*E$734,0)</f>
        <v>0</v>
      </c>
      <c r="N617" s="7">
        <f>Tabela1[[#This Row],[Testowany przychód]]-Tabela1[[#This Row],[Koszt Serwisu]]</f>
        <v>0</v>
      </c>
      <c r="O617" s="4">
        <f>IF(P616 &lt;&gt; 0, O616 + 3, O616)</f>
        <v>55</v>
      </c>
      <c r="P617" s="4">
        <f>IF(AND(C617 &lt;&gt; C618,L616&gt;=2400),2400,0)</f>
        <v>0</v>
      </c>
      <c r="Q617" s="7">
        <f>IF(AND(WEEKDAY(Tabela1[[#This Row],[Dzień]])&lt;=6,WEEKDAY(Tabela1[[#This Row],[Dzień]])&gt;=2),ROUNDDOWN(Tabela1[[#This Row],[Popyt]]*Tabela1[[#This Row],[Nowa liczba rowerów]],0)*30,0)</f>
        <v>0</v>
      </c>
      <c r="R617" s="7">
        <f>IF(WEEKDAY(Tabela1[[#This Row],[Dzień]])=1,Tabela1[[#This Row],[Nowa liczba rowerów]]*15,0) + Tabela1[[#This Row],[Koszt kupionych rowerów]]</f>
        <v>0</v>
      </c>
      <c r="S617"/>
    </row>
    <row r="618" spans="1:19" x14ac:dyDescent="0.25">
      <c r="A618" s="1">
        <v>45543</v>
      </c>
      <c r="B618" s="1" t="s">
        <v>4</v>
      </c>
      <c r="C618" s="4" t="str">
        <f>VLOOKUP(MONTH(Tabela1[[#This Row],[Dzień]]),Tabela3[],2,TRUE)</f>
        <v>Wrzesień</v>
      </c>
      <c r="D618" s="4">
        <f>YEAR(Tabela1[[#This Row],[Dzień]])</f>
        <v>2024</v>
      </c>
      <c r="E618" s="2">
        <f>VLOOKUP(Tabela1[[#This Row],[Pora roku]],TabelaPopyt[],2,FALSE)</f>
        <v>0.9</v>
      </c>
      <c r="F618" s="3">
        <v>10</v>
      </c>
      <c r="G618" s="7">
        <f>IF(AND(WEEKDAY(Tabela1[[#This Row],[Dzień]])&lt;=6,WEEKDAY(Tabela1[[#This Row],[Dzień]])&gt;=2),ROUNDDOWN(Tabela1[[#This Row],[Popyt]]*Tabela1[[#This Row],[Liczba Rowerów]],0)*30,0)</f>
        <v>0</v>
      </c>
      <c r="H618" s="7">
        <f>IF(WEEKDAY(Tabela1[[#This Row],[Dzień]])=1,Tabela1[[#This Row],[Liczba Rowerów]]*15,0)</f>
        <v>150</v>
      </c>
      <c r="I618" s="7">
        <f>Tabela1[[#This Row],[Przychód]]-Tabela1[[#This Row],[Koszt Serwisu]]</f>
        <v>-150</v>
      </c>
      <c r="J618" s="7">
        <f>J617+Tabela1[[#This Row],[Przychód]]</f>
        <v>68100</v>
      </c>
      <c r="K618" s="7">
        <f>K617+Tabela1[[#This Row],[Koszt Serwisu]]</f>
        <v>21350</v>
      </c>
      <c r="L618" s="7">
        <f>Tabela1[[#This Row],[Łączny przychód]]-Tabela1[[#This Row],[Łączny Koszt]]</f>
        <v>46750</v>
      </c>
      <c r="M618" s="7">
        <f>IF(AND(WEEKDAY(Tabela1[[#This Row],[Dzień]])&lt;=6,WEEKDAY(Tabela1[[#This Row],[Dzień]])&gt;=2),ROUNDDOWN(Tabela1[[#This Row],[Popyt]]*Tabela1[[#This Row],[Liczba Rowerów]],0)*E$734,0)</f>
        <v>0</v>
      </c>
      <c r="N618" s="7">
        <f>Tabela1[[#This Row],[Testowany przychód]]-Tabela1[[#This Row],[Koszt Serwisu]]</f>
        <v>-150</v>
      </c>
      <c r="O618" s="4">
        <f>IF(P617 &lt;&gt; 0, O617 + 3, O617)</f>
        <v>55</v>
      </c>
      <c r="P618" s="4">
        <f>IF(AND(C618 &lt;&gt; C619,L617&gt;=2400),2400,0)</f>
        <v>0</v>
      </c>
      <c r="Q618" s="7">
        <f>IF(AND(WEEKDAY(Tabela1[[#This Row],[Dzień]])&lt;=6,WEEKDAY(Tabela1[[#This Row],[Dzień]])&gt;=2),ROUNDDOWN(Tabela1[[#This Row],[Popyt]]*Tabela1[[#This Row],[Nowa liczba rowerów]],0)*30,0)</f>
        <v>0</v>
      </c>
      <c r="R618" s="7">
        <f>IF(WEEKDAY(Tabela1[[#This Row],[Dzień]])=1,Tabela1[[#This Row],[Nowa liczba rowerów]]*15,0) + Tabela1[[#This Row],[Koszt kupionych rowerów]]</f>
        <v>825</v>
      </c>
      <c r="S618"/>
    </row>
    <row r="619" spans="1:19" x14ac:dyDescent="0.25">
      <c r="A619" s="1">
        <v>45544</v>
      </c>
      <c r="B619" s="1" t="s">
        <v>4</v>
      </c>
      <c r="C619" s="4" t="str">
        <f>VLOOKUP(MONTH(Tabela1[[#This Row],[Dzień]]),Tabela3[],2,TRUE)</f>
        <v>Wrzesień</v>
      </c>
      <c r="D619" s="4">
        <f>YEAR(Tabela1[[#This Row],[Dzień]])</f>
        <v>2024</v>
      </c>
      <c r="E619" s="2">
        <f>VLOOKUP(Tabela1[[#This Row],[Pora roku]],TabelaPopyt[],2,FALSE)</f>
        <v>0.9</v>
      </c>
      <c r="F619" s="3">
        <v>10</v>
      </c>
      <c r="G619" s="7">
        <f>IF(AND(WEEKDAY(Tabela1[[#This Row],[Dzień]])&lt;=6,WEEKDAY(Tabela1[[#This Row],[Dzień]])&gt;=2),ROUNDDOWN(Tabela1[[#This Row],[Popyt]]*Tabela1[[#This Row],[Liczba Rowerów]],0)*30,0)</f>
        <v>270</v>
      </c>
      <c r="H619" s="7">
        <f>IF(WEEKDAY(Tabela1[[#This Row],[Dzień]])=1,Tabela1[[#This Row],[Liczba Rowerów]]*15,0)</f>
        <v>0</v>
      </c>
      <c r="I619" s="7">
        <f>Tabela1[[#This Row],[Przychód]]-Tabela1[[#This Row],[Koszt Serwisu]]</f>
        <v>270</v>
      </c>
      <c r="J619" s="7">
        <f>J618+Tabela1[[#This Row],[Przychód]]</f>
        <v>68370</v>
      </c>
      <c r="K619" s="7">
        <f>K618+Tabela1[[#This Row],[Koszt Serwisu]]</f>
        <v>21350</v>
      </c>
      <c r="L619" s="7">
        <f>Tabela1[[#This Row],[Łączny przychód]]-Tabela1[[#This Row],[Łączny Koszt]]</f>
        <v>47020</v>
      </c>
      <c r="M619" s="7">
        <f>IF(AND(WEEKDAY(Tabela1[[#This Row],[Dzień]])&lt;=6,WEEKDAY(Tabela1[[#This Row],[Dzień]])&gt;=2),ROUNDDOWN(Tabela1[[#This Row],[Popyt]]*Tabela1[[#This Row],[Liczba Rowerów]],0)*E$734,0)</f>
        <v>594</v>
      </c>
      <c r="N619" s="7">
        <f>Tabela1[[#This Row],[Testowany przychód]]-Tabela1[[#This Row],[Koszt Serwisu]]</f>
        <v>594</v>
      </c>
      <c r="O619" s="4">
        <f>IF(P618 &lt;&gt; 0, O618 + 3, O618)</f>
        <v>55</v>
      </c>
      <c r="P619" s="4">
        <f>IF(AND(C619 &lt;&gt; C620,L618&gt;=2400),2400,0)</f>
        <v>0</v>
      </c>
      <c r="Q619" s="7">
        <f>IF(AND(WEEKDAY(Tabela1[[#This Row],[Dzień]])&lt;=6,WEEKDAY(Tabela1[[#This Row],[Dzień]])&gt;=2),ROUNDDOWN(Tabela1[[#This Row],[Popyt]]*Tabela1[[#This Row],[Nowa liczba rowerów]],0)*30,0)</f>
        <v>1470</v>
      </c>
      <c r="R619" s="7">
        <f>IF(WEEKDAY(Tabela1[[#This Row],[Dzień]])=1,Tabela1[[#This Row],[Nowa liczba rowerów]]*15,0) + Tabela1[[#This Row],[Koszt kupionych rowerów]]</f>
        <v>0</v>
      </c>
      <c r="S619"/>
    </row>
    <row r="620" spans="1:19" x14ac:dyDescent="0.25">
      <c r="A620" s="1">
        <v>45545</v>
      </c>
      <c r="B620" s="1" t="s">
        <v>4</v>
      </c>
      <c r="C620" s="4" t="str">
        <f>VLOOKUP(MONTH(Tabela1[[#This Row],[Dzień]]),Tabela3[],2,TRUE)</f>
        <v>Wrzesień</v>
      </c>
      <c r="D620" s="4">
        <f>YEAR(Tabela1[[#This Row],[Dzień]])</f>
        <v>2024</v>
      </c>
      <c r="E620" s="2">
        <f>VLOOKUP(Tabela1[[#This Row],[Pora roku]],TabelaPopyt[],2,FALSE)</f>
        <v>0.9</v>
      </c>
      <c r="F620" s="3">
        <v>10</v>
      </c>
      <c r="G620" s="7">
        <f>IF(AND(WEEKDAY(Tabela1[[#This Row],[Dzień]])&lt;=6,WEEKDAY(Tabela1[[#This Row],[Dzień]])&gt;=2),ROUNDDOWN(Tabela1[[#This Row],[Popyt]]*Tabela1[[#This Row],[Liczba Rowerów]],0)*30,0)</f>
        <v>270</v>
      </c>
      <c r="H620" s="7">
        <f>IF(WEEKDAY(Tabela1[[#This Row],[Dzień]])=1,Tabela1[[#This Row],[Liczba Rowerów]]*15,0)</f>
        <v>0</v>
      </c>
      <c r="I620" s="7">
        <f>Tabela1[[#This Row],[Przychód]]-Tabela1[[#This Row],[Koszt Serwisu]]</f>
        <v>270</v>
      </c>
      <c r="J620" s="7">
        <f>J619+Tabela1[[#This Row],[Przychód]]</f>
        <v>68640</v>
      </c>
      <c r="K620" s="7">
        <f>K619+Tabela1[[#This Row],[Koszt Serwisu]]</f>
        <v>21350</v>
      </c>
      <c r="L620" s="7">
        <f>Tabela1[[#This Row],[Łączny przychód]]-Tabela1[[#This Row],[Łączny Koszt]]</f>
        <v>47290</v>
      </c>
      <c r="M620" s="7">
        <f>IF(AND(WEEKDAY(Tabela1[[#This Row],[Dzień]])&lt;=6,WEEKDAY(Tabela1[[#This Row],[Dzień]])&gt;=2),ROUNDDOWN(Tabela1[[#This Row],[Popyt]]*Tabela1[[#This Row],[Liczba Rowerów]],0)*E$734,0)</f>
        <v>594</v>
      </c>
      <c r="N620" s="7">
        <f>Tabela1[[#This Row],[Testowany przychód]]-Tabela1[[#This Row],[Koszt Serwisu]]</f>
        <v>594</v>
      </c>
      <c r="O620" s="4">
        <f>IF(P619 &lt;&gt; 0, O619 + 3, O619)</f>
        <v>55</v>
      </c>
      <c r="P620" s="4">
        <f>IF(AND(C620 &lt;&gt; C621,L619&gt;=2400),2400,0)</f>
        <v>0</v>
      </c>
      <c r="Q620" s="7">
        <f>IF(AND(WEEKDAY(Tabela1[[#This Row],[Dzień]])&lt;=6,WEEKDAY(Tabela1[[#This Row],[Dzień]])&gt;=2),ROUNDDOWN(Tabela1[[#This Row],[Popyt]]*Tabela1[[#This Row],[Nowa liczba rowerów]],0)*30,0)</f>
        <v>1470</v>
      </c>
      <c r="R620" s="7">
        <f>IF(WEEKDAY(Tabela1[[#This Row],[Dzień]])=1,Tabela1[[#This Row],[Nowa liczba rowerów]]*15,0) + Tabela1[[#This Row],[Koszt kupionych rowerów]]</f>
        <v>0</v>
      </c>
      <c r="S620"/>
    </row>
    <row r="621" spans="1:19" x14ac:dyDescent="0.25">
      <c r="A621" s="1">
        <v>45546</v>
      </c>
      <c r="B621" s="1" t="s">
        <v>4</v>
      </c>
      <c r="C621" s="4" t="str">
        <f>VLOOKUP(MONTH(Tabela1[[#This Row],[Dzień]]),Tabela3[],2,TRUE)</f>
        <v>Wrzesień</v>
      </c>
      <c r="D621" s="4">
        <f>YEAR(Tabela1[[#This Row],[Dzień]])</f>
        <v>2024</v>
      </c>
      <c r="E621" s="2">
        <f>VLOOKUP(Tabela1[[#This Row],[Pora roku]],TabelaPopyt[],2,FALSE)</f>
        <v>0.9</v>
      </c>
      <c r="F621" s="3">
        <v>10</v>
      </c>
      <c r="G621" s="7">
        <f>IF(AND(WEEKDAY(Tabela1[[#This Row],[Dzień]])&lt;=6,WEEKDAY(Tabela1[[#This Row],[Dzień]])&gt;=2),ROUNDDOWN(Tabela1[[#This Row],[Popyt]]*Tabela1[[#This Row],[Liczba Rowerów]],0)*30,0)</f>
        <v>270</v>
      </c>
      <c r="H621" s="7">
        <f>IF(WEEKDAY(Tabela1[[#This Row],[Dzień]])=1,Tabela1[[#This Row],[Liczba Rowerów]]*15,0)</f>
        <v>0</v>
      </c>
      <c r="I621" s="7">
        <f>Tabela1[[#This Row],[Przychód]]-Tabela1[[#This Row],[Koszt Serwisu]]</f>
        <v>270</v>
      </c>
      <c r="J621" s="7">
        <f>J620+Tabela1[[#This Row],[Przychód]]</f>
        <v>68910</v>
      </c>
      <c r="K621" s="7">
        <f>K620+Tabela1[[#This Row],[Koszt Serwisu]]</f>
        <v>21350</v>
      </c>
      <c r="L621" s="7">
        <f>Tabela1[[#This Row],[Łączny przychód]]-Tabela1[[#This Row],[Łączny Koszt]]</f>
        <v>47560</v>
      </c>
      <c r="M621" s="7">
        <f>IF(AND(WEEKDAY(Tabela1[[#This Row],[Dzień]])&lt;=6,WEEKDAY(Tabela1[[#This Row],[Dzień]])&gt;=2),ROUNDDOWN(Tabela1[[#This Row],[Popyt]]*Tabela1[[#This Row],[Liczba Rowerów]],0)*E$734,0)</f>
        <v>594</v>
      </c>
      <c r="N621" s="7">
        <f>Tabela1[[#This Row],[Testowany przychód]]-Tabela1[[#This Row],[Koszt Serwisu]]</f>
        <v>594</v>
      </c>
      <c r="O621" s="4">
        <f>IF(P620 &lt;&gt; 0, O620 + 3, O620)</f>
        <v>55</v>
      </c>
      <c r="P621" s="4">
        <f>IF(AND(C621 &lt;&gt; C622,L620&gt;=2400),2400,0)</f>
        <v>0</v>
      </c>
      <c r="Q621" s="7">
        <f>IF(AND(WEEKDAY(Tabela1[[#This Row],[Dzień]])&lt;=6,WEEKDAY(Tabela1[[#This Row],[Dzień]])&gt;=2),ROUNDDOWN(Tabela1[[#This Row],[Popyt]]*Tabela1[[#This Row],[Nowa liczba rowerów]],0)*30,0)</f>
        <v>1470</v>
      </c>
      <c r="R621" s="7">
        <f>IF(WEEKDAY(Tabela1[[#This Row],[Dzień]])=1,Tabela1[[#This Row],[Nowa liczba rowerów]]*15,0) + Tabela1[[#This Row],[Koszt kupionych rowerów]]</f>
        <v>0</v>
      </c>
      <c r="S621"/>
    </row>
    <row r="622" spans="1:19" x14ac:dyDescent="0.25">
      <c r="A622" s="1">
        <v>45547</v>
      </c>
      <c r="B622" s="1" t="s">
        <v>4</v>
      </c>
      <c r="C622" s="4" t="str">
        <f>VLOOKUP(MONTH(Tabela1[[#This Row],[Dzień]]),Tabela3[],2,TRUE)</f>
        <v>Wrzesień</v>
      </c>
      <c r="D622" s="4">
        <f>YEAR(Tabela1[[#This Row],[Dzień]])</f>
        <v>2024</v>
      </c>
      <c r="E622" s="2">
        <f>VLOOKUP(Tabela1[[#This Row],[Pora roku]],TabelaPopyt[],2,FALSE)</f>
        <v>0.9</v>
      </c>
      <c r="F622" s="3">
        <v>10</v>
      </c>
      <c r="G622" s="7">
        <f>IF(AND(WEEKDAY(Tabela1[[#This Row],[Dzień]])&lt;=6,WEEKDAY(Tabela1[[#This Row],[Dzień]])&gt;=2),ROUNDDOWN(Tabela1[[#This Row],[Popyt]]*Tabela1[[#This Row],[Liczba Rowerów]],0)*30,0)</f>
        <v>270</v>
      </c>
      <c r="H622" s="7">
        <f>IF(WEEKDAY(Tabela1[[#This Row],[Dzień]])=1,Tabela1[[#This Row],[Liczba Rowerów]]*15,0)</f>
        <v>0</v>
      </c>
      <c r="I622" s="7">
        <f>Tabela1[[#This Row],[Przychód]]-Tabela1[[#This Row],[Koszt Serwisu]]</f>
        <v>270</v>
      </c>
      <c r="J622" s="7">
        <f>J621+Tabela1[[#This Row],[Przychód]]</f>
        <v>69180</v>
      </c>
      <c r="K622" s="7">
        <f>K621+Tabela1[[#This Row],[Koszt Serwisu]]</f>
        <v>21350</v>
      </c>
      <c r="L622" s="7">
        <f>Tabela1[[#This Row],[Łączny przychód]]-Tabela1[[#This Row],[Łączny Koszt]]</f>
        <v>47830</v>
      </c>
      <c r="M622" s="7">
        <f>IF(AND(WEEKDAY(Tabela1[[#This Row],[Dzień]])&lt;=6,WEEKDAY(Tabela1[[#This Row],[Dzień]])&gt;=2),ROUNDDOWN(Tabela1[[#This Row],[Popyt]]*Tabela1[[#This Row],[Liczba Rowerów]],0)*E$734,0)</f>
        <v>594</v>
      </c>
      <c r="N622" s="7">
        <f>Tabela1[[#This Row],[Testowany przychód]]-Tabela1[[#This Row],[Koszt Serwisu]]</f>
        <v>594</v>
      </c>
      <c r="O622" s="4">
        <f>IF(P621 &lt;&gt; 0, O621 + 3, O621)</f>
        <v>55</v>
      </c>
      <c r="P622" s="4">
        <f>IF(AND(C622 &lt;&gt; C623,L621&gt;=2400),2400,0)</f>
        <v>0</v>
      </c>
      <c r="Q622" s="7">
        <f>IF(AND(WEEKDAY(Tabela1[[#This Row],[Dzień]])&lt;=6,WEEKDAY(Tabela1[[#This Row],[Dzień]])&gt;=2),ROUNDDOWN(Tabela1[[#This Row],[Popyt]]*Tabela1[[#This Row],[Nowa liczba rowerów]],0)*30,0)</f>
        <v>1470</v>
      </c>
      <c r="R622" s="7">
        <f>IF(WEEKDAY(Tabela1[[#This Row],[Dzień]])=1,Tabela1[[#This Row],[Nowa liczba rowerów]]*15,0) + Tabela1[[#This Row],[Koszt kupionych rowerów]]</f>
        <v>0</v>
      </c>
      <c r="S622"/>
    </row>
    <row r="623" spans="1:19" x14ac:dyDescent="0.25">
      <c r="A623" s="1">
        <v>45548</v>
      </c>
      <c r="B623" s="1" t="s">
        <v>4</v>
      </c>
      <c r="C623" s="4" t="str">
        <f>VLOOKUP(MONTH(Tabela1[[#This Row],[Dzień]]),Tabela3[],2,TRUE)</f>
        <v>Wrzesień</v>
      </c>
      <c r="D623" s="4">
        <f>YEAR(Tabela1[[#This Row],[Dzień]])</f>
        <v>2024</v>
      </c>
      <c r="E623" s="2">
        <f>VLOOKUP(Tabela1[[#This Row],[Pora roku]],TabelaPopyt[],2,FALSE)</f>
        <v>0.9</v>
      </c>
      <c r="F623" s="3">
        <v>10</v>
      </c>
      <c r="G623" s="7">
        <f>IF(AND(WEEKDAY(Tabela1[[#This Row],[Dzień]])&lt;=6,WEEKDAY(Tabela1[[#This Row],[Dzień]])&gt;=2),ROUNDDOWN(Tabela1[[#This Row],[Popyt]]*Tabela1[[#This Row],[Liczba Rowerów]],0)*30,0)</f>
        <v>270</v>
      </c>
      <c r="H623" s="7">
        <f>IF(WEEKDAY(Tabela1[[#This Row],[Dzień]])=1,Tabela1[[#This Row],[Liczba Rowerów]]*15,0)</f>
        <v>0</v>
      </c>
      <c r="I623" s="7">
        <f>Tabela1[[#This Row],[Przychód]]-Tabela1[[#This Row],[Koszt Serwisu]]</f>
        <v>270</v>
      </c>
      <c r="J623" s="7">
        <f>J622+Tabela1[[#This Row],[Przychód]]</f>
        <v>69450</v>
      </c>
      <c r="K623" s="7">
        <f>K622+Tabela1[[#This Row],[Koszt Serwisu]]</f>
        <v>21350</v>
      </c>
      <c r="L623" s="7">
        <f>Tabela1[[#This Row],[Łączny przychód]]-Tabela1[[#This Row],[Łączny Koszt]]</f>
        <v>48100</v>
      </c>
      <c r="M623" s="7">
        <f>IF(AND(WEEKDAY(Tabela1[[#This Row],[Dzień]])&lt;=6,WEEKDAY(Tabela1[[#This Row],[Dzień]])&gt;=2),ROUNDDOWN(Tabela1[[#This Row],[Popyt]]*Tabela1[[#This Row],[Liczba Rowerów]],0)*E$734,0)</f>
        <v>594</v>
      </c>
      <c r="N623" s="7">
        <f>Tabela1[[#This Row],[Testowany przychód]]-Tabela1[[#This Row],[Koszt Serwisu]]</f>
        <v>594</v>
      </c>
      <c r="O623" s="4">
        <f>IF(P622 &lt;&gt; 0, O622 + 3, O622)</f>
        <v>55</v>
      </c>
      <c r="P623" s="4">
        <f>IF(AND(C623 &lt;&gt; C624,L622&gt;=2400),2400,0)</f>
        <v>0</v>
      </c>
      <c r="Q623" s="7">
        <f>IF(AND(WEEKDAY(Tabela1[[#This Row],[Dzień]])&lt;=6,WEEKDAY(Tabela1[[#This Row],[Dzień]])&gt;=2),ROUNDDOWN(Tabela1[[#This Row],[Popyt]]*Tabela1[[#This Row],[Nowa liczba rowerów]],0)*30,0)</f>
        <v>1470</v>
      </c>
      <c r="R623" s="7">
        <f>IF(WEEKDAY(Tabela1[[#This Row],[Dzień]])=1,Tabela1[[#This Row],[Nowa liczba rowerów]]*15,0) + Tabela1[[#This Row],[Koszt kupionych rowerów]]</f>
        <v>0</v>
      </c>
      <c r="S623"/>
    </row>
    <row r="624" spans="1:19" x14ac:dyDescent="0.25">
      <c r="A624" s="1">
        <v>45549</v>
      </c>
      <c r="B624" s="1" t="s">
        <v>4</v>
      </c>
      <c r="C624" s="4" t="str">
        <f>VLOOKUP(MONTH(Tabela1[[#This Row],[Dzień]]),Tabela3[],2,TRUE)</f>
        <v>Wrzesień</v>
      </c>
      <c r="D624" s="4">
        <f>YEAR(Tabela1[[#This Row],[Dzień]])</f>
        <v>2024</v>
      </c>
      <c r="E624" s="2">
        <f>VLOOKUP(Tabela1[[#This Row],[Pora roku]],TabelaPopyt[],2,FALSE)</f>
        <v>0.9</v>
      </c>
      <c r="F624" s="3">
        <v>10</v>
      </c>
      <c r="G624" s="7">
        <f>IF(AND(WEEKDAY(Tabela1[[#This Row],[Dzień]])&lt;=6,WEEKDAY(Tabela1[[#This Row],[Dzień]])&gt;=2),ROUNDDOWN(Tabela1[[#This Row],[Popyt]]*Tabela1[[#This Row],[Liczba Rowerów]],0)*30,0)</f>
        <v>0</v>
      </c>
      <c r="H624" s="7">
        <f>IF(WEEKDAY(Tabela1[[#This Row],[Dzień]])=1,Tabela1[[#This Row],[Liczba Rowerów]]*15,0)</f>
        <v>0</v>
      </c>
      <c r="I624" s="7">
        <f>Tabela1[[#This Row],[Przychód]]-Tabela1[[#This Row],[Koszt Serwisu]]</f>
        <v>0</v>
      </c>
      <c r="J624" s="7">
        <f>J623+Tabela1[[#This Row],[Przychód]]</f>
        <v>69450</v>
      </c>
      <c r="K624" s="7">
        <f>K623+Tabela1[[#This Row],[Koszt Serwisu]]</f>
        <v>21350</v>
      </c>
      <c r="L624" s="7">
        <f>Tabela1[[#This Row],[Łączny przychód]]-Tabela1[[#This Row],[Łączny Koszt]]</f>
        <v>48100</v>
      </c>
      <c r="M624" s="7">
        <f>IF(AND(WEEKDAY(Tabela1[[#This Row],[Dzień]])&lt;=6,WEEKDAY(Tabela1[[#This Row],[Dzień]])&gt;=2),ROUNDDOWN(Tabela1[[#This Row],[Popyt]]*Tabela1[[#This Row],[Liczba Rowerów]],0)*E$734,0)</f>
        <v>0</v>
      </c>
      <c r="N624" s="7">
        <f>Tabela1[[#This Row],[Testowany przychód]]-Tabela1[[#This Row],[Koszt Serwisu]]</f>
        <v>0</v>
      </c>
      <c r="O624" s="4">
        <f>IF(P623 &lt;&gt; 0, O623 + 3, O623)</f>
        <v>55</v>
      </c>
      <c r="P624" s="4">
        <f>IF(AND(C624 &lt;&gt; C625,L623&gt;=2400),2400,0)</f>
        <v>0</v>
      </c>
      <c r="Q624" s="7">
        <f>IF(AND(WEEKDAY(Tabela1[[#This Row],[Dzień]])&lt;=6,WEEKDAY(Tabela1[[#This Row],[Dzień]])&gt;=2),ROUNDDOWN(Tabela1[[#This Row],[Popyt]]*Tabela1[[#This Row],[Nowa liczba rowerów]],0)*30,0)</f>
        <v>0</v>
      </c>
      <c r="R624" s="7">
        <f>IF(WEEKDAY(Tabela1[[#This Row],[Dzień]])=1,Tabela1[[#This Row],[Nowa liczba rowerów]]*15,0) + Tabela1[[#This Row],[Koszt kupionych rowerów]]</f>
        <v>0</v>
      </c>
      <c r="S624"/>
    </row>
    <row r="625" spans="1:19" x14ac:dyDescent="0.25">
      <c r="A625" s="1">
        <v>45550</v>
      </c>
      <c r="B625" s="1" t="s">
        <v>4</v>
      </c>
      <c r="C625" s="4" t="str">
        <f>VLOOKUP(MONTH(Tabela1[[#This Row],[Dzień]]),Tabela3[],2,TRUE)</f>
        <v>Wrzesień</v>
      </c>
      <c r="D625" s="4">
        <f>YEAR(Tabela1[[#This Row],[Dzień]])</f>
        <v>2024</v>
      </c>
      <c r="E625" s="2">
        <f>VLOOKUP(Tabela1[[#This Row],[Pora roku]],TabelaPopyt[],2,FALSE)</f>
        <v>0.9</v>
      </c>
      <c r="F625" s="3">
        <v>10</v>
      </c>
      <c r="G625" s="7">
        <f>IF(AND(WEEKDAY(Tabela1[[#This Row],[Dzień]])&lt;=6,WEEKDAY(Tabela1[[#This Row],[Dzień]])&gt;=2),ROUNDDOWN(Tabela1[[#This Row],[Popyt]]*Tabela1[[#This Row],[Liczba Rowerów]],0)*30,0)</f>
        <v>0</v>
      </c>
      <c r="H625" s="7">
        <f>IF(WEEKDAY(Tabela1[[#This Row],[Dzień]])=1,Tabela1[[#This Row],[Liczba Rowerów]]*15,0)</f>
        <v>150</v>
      </c>
      <c r="I625" s="7">
        <f>Tabela1[[#This Row],[Przychód]]-Tabela1[[#This Row],[Koszt Serwisu]]</f>
        <v>-150</v>
      </c>
      <c r="J625" s="7">
        <f>J624+Tabela1[[#This Row],[Przychód]]</f>
        <v>69450</v>
      </c>
      <c r="K625" s="7">
        <f>K624+Tabela1[[#This Row],[Koszt Serwisu]]</f>
        <v>21500</v>
      </c>
      <c r="L625" s="7">
        <f>Tabela1[[#This Row],[Łączny przychód]]-Tabela1[[#This Row],[Łączny Koszt]]</f>
        <v>47950</v>
      </c>
      <c r="M625" s="7">
        <f>IF(AND(WEEKDAY(Tabela1[[#This Row],[Dzień]])&lt;=6,WEEKDAY(Tabela1[[#This Row],[Dzień]])&gt;=2),ROUNDDOWN(Tabela1[[#This Row],[Popyt]]*Tabela1[[#This Row],[Liczba Rowerów]],0)*E$734,0)</f>
        <v>0</v>
      </c>
      <c r="N625" s="7">
        <f>Tabela1[[#This Row],[Testowany przychód]]-Tabela1[[#This Row],[Koszt Serwisu]]</f>
        <v>-150</v>
      </c>
      <c r="O625" s="4">
        <f>IF(P624 &lt;&gt; 0, O624 + 3, O624)</f>
        <v>55</v>
      </c>
      <c r="P625" s="4">
        <f>IF(AND(C625 &lt;&gt; C626,L624&gt;=2400),2400,0)</f>
        <v>0</v>
      </c>
      <c r="Q625" s="7">
        <f>IF(AND(WEEKDAY(Tabela1[[#This Row],[Dzień]])&lt;=6,WEEKDAY(Tabela1[[#This Row],[Dzień]])&gt;=2),ROUNDDOWN(Tabela1[[#This Row],[Popyt]]*Tabela1[[#This Row],[Nowa liczba rowerów]],0)*30,0)</f>
        <v>0</v>
      </c>
      <c r="R625" s="7">
        <f>IF(WEEKDAY(Tabela1[[#This Row],[Dzień]])=1,Tabela1[[#This Row],[Nowa liczba rowerów]]*15,0) + Tabela1[[#This Row],[Koszt kupionych rowerów]]</f>
        <v>825</v>
      </c>
      <c r="S625"/>
    </row>
    <row r="626" spans="1:19" x14ac:dyDescent="0.25">
      <c r="A626" s="1">
        <v>45551</v>
      </c>
      <c r="B626" s="1" t="s">
        <v>4</v>
      </c>
      <c r="C626" s="4" t="str">
        <f>VLOOKUP(MONTH(Tabela1[[#This Row],[Dzień]]),Tabela3[],2,TRUE)</f>
        <v>Wrzesień</v>
      </c>
      <c r="D626" s="4">
        <f>YEAR(Tabela1[[#This Row],[Dzień]])</f>
        <v>2024</v>
      </c>
      <c r="E626" s="2">
        <f>VLOOKUP(Tabela1[[#This Row],[Pora roku]],TabelaPopyt[],2,FALSE)</f>
        <v>0.9</v>
      </c>
      <c r="F626" s="3">
        <v>10</v>
      </c>
      <c r="G626" s="7">
        <f>IF(AND(WEEKDAY(Tabela1[[#This Row],[Dzień]])&lt;=6,WEEKDAY(Tabela1[[#This Row],[Dzień]])&gt;=2),ROUNDDOWN(Tabela1[[#This Row],[Popyt]]*Tabela1[[#This Row],[Liczba Rowerów]],0)*30,0)</f>
        <v>270</v>
      </c>
      <c r="H626" s="7">
        <f>IF(WEEKDAY(Tabela1[[#This Row],[Dzień]])=1,Tabela1[[#This Row],[Liczba Rowerów]]*15,0)</f>
        <v>0</v>
      </c>
      <c r="I626" s="7">
        <f>Tabela1[[#This Row],[Przychód]]-Tabela1[[#This Row],[Koszt Serwisu]]</f>
        <v>270</v>
      </c>
      <c r="J626" s="7">
        <f>J625+Tabela1[[#This Row],[Przychód]]</f>
        <v>69720</v>
      </c>
      <c r="K626" s="7">
        <f>K625+Tabela1[[#This Row],[Koszt Serwisu]]</f>
        <v>21500</v>
      </c>
      <c r="L626" s="7">
        <f>Tabela1[[#This Row],[Łączny przychód]]-Tabela1[[#This Row],[Łączny Koszt]]</f>
        <v>48220</v>
      </c>
      <c r="M626" s="7">
        <f>IF(AND(WEEKDAY(Tabela1[[#This Row],[Dzień]])&lt;=6,WEEKDAY(Tabela1[[#This Row],[Dzień]])&gt;=2),ROUNDDOWN(Tabela1[[#This Row],[Popyt]]*Tabela1[[#This Row],[Liczba Rowerów]],0)*E$734,0)</f>
        <v>594</v>
      </c>
      <c r="N626" s="7">
        <f>Tabela1[[#This Row],[Testowany przychód]]-Tabela1[[#This Row],[Koszt Serwisu]]</f>
        <v>594</v>
      </c>
      <c r="O626" s="4">
        <f>IF(P625 &lt;&gt; 0, O625 + 3, O625)</f>
        <v>55</v>
      </c>
      <c r="P626" s="4">
        <f>IF(AND(C626 &lt;&gt; C627,L625&gt;=2400),2400,0)</f>
        <v>0</v>
      </c>
      <c r="Q626" s="7">
        <f>IF(AND(WEEKDAY(Tabela1[[#This Row],[Dzień]])&lt;=6,WEEKDAY(Tabela1[[#This Row],[Dzień]])&gt;=2),ROUNDDOWN(Tabela1[[#This Row],[Popyt]]*Tabela1[[#This Row],[Nowa liczba rowerów]],0)*30,0)</f>
        <v>1470</v>
      </c>
      <c r="R626" s="7">
        <f>IF(WEEKDAY(Tabela1[[#This Row],[Dzień]])=1,Tabela1[[#This Row],[Nowa liczba rowerów]]*15,0) + Tabela1[[#This Row],[Koszt kupionych rowerów]]</f>
        <v>0</v>
      </c>
      <c r="S626"/>
    </row>
    <row r="627" spans="1:19" x14ac:dyDescent="0.25">
      <c r="A627" s="1">
        <v>45552</v>
      </c>
      <c r="B627" s="1" t="s">
        <v>4</v>
      </c>
      <c r="C627" s="4" t="str">
        <f>VLOOKUP(MONTH(Tabela1[[#This Row],[Dzień]]),Tabela3[],2,TRUE)</f>
        <v>Wrzesień</v>
      </c>
      <c r="D627" s="4">
        <f>YEAR(Tabela1[[#This Row],[Dzień]])</f>
        <v>2024</v>
      </c>
      <c r="E627" s="2">
        <f>VLOOKUP(Tabela1[[#This Row],[Pora roku]],TabelaPopyt[],2,FALSE)</f>
        <v>0.9</v>
      </c>
      <c r="F627" s="3">
        <v>10</v>
      </c>
      <c r="G627" s="7">
        <f>IF(AND(WEEKDAY(Tabela1[[#This Row],[Dzień]])&lt;=6,WEEKDAY(Tabela1[[#This Row],[Dzień]])&gt;=2),ROUNDDOWN(Tabela1[[#This Row],[Popyt]]*Tabela1[[#This Row],[Liczba Rowerów]],0)*30,0)</f>
        <v>270</v>
      </c>
      <c r="H627" s="7">
        <f>IF(WEEKDAY(Tabela1[[#This Row],[Dzień]])=1,Tabela1[[#This Row],[Liczba Rowerów]]*15,0)</f>
        <v>0</v>
      </c>
      <c r="I627" s="7">
        <f>Tabela1[[#This Row],[Przychód]]-Tabela1[[#This Row],[Koszt Serwisu]]</f>
        <v>270</v>
      </c>
      <c r="J627" s="7">
        <f>J626+Tabela1[[#This Row],[Przychód]]</f>
        <v>69990</v>
      </c>
      <c r="K627" s="7">
        <f>K626+Tabela1[[#This Row],[Koszt Serwisu]]</f>
        <v>21500</v>
      </c>
      <c r="L627" s="7">
        <f>Tabela1[[#This Row],[Łączny przychód]]-Tabela1[[#This Row],[Łączny Koszt]]</f>
        <v>48490</v>
      </c>
      <c r="M627" s="7">
        <f>IF(AND(WEEKDAY(Tabela1[[#This Row],[Dzień]])&lt;=6,WEEKDAY(Tabela1[[#This Row],[Dzień]])&gt;=2),ROUNDDOWN(Tabela1[[#This Row],[Popyt]]*Tabela1[[#This Row],[Liczba Rowerów]],0)*E$734,0)</f>
        <v>594</v>
      </c>
      <c r="N627" s="7">
        <f>Tabela1[[#This Row],[Testowany przychód]]-Tabela1[[#This Row],[Koszt Serwisu]]</f>
        <v>594</v>
      </c>
      <c r="O627" s="4">
        <f>IF(P626 &lt;&gt; 0, O626 + 3, O626)</f>
        <v>55</v>
      </c>
      <c r="P627" s="4">
        <f>IF(AND(C627 &lt;&gt; C628,L626&gt;=2400),2400,0)</f>
        <v>0</v>
      </c>
      <c r="Q627" s="7">
        <f>IF(AND(WEEKDAY(Tabela1[[#This Row],[Dzień]])&lt;=6,WEEKDAY(Tabela1[[#This Row],[Dzień]])&gt;=2),ROUNDDOWN(Tabela1[[#This Row],[Popyt]]*Tabela1[[#This Row],[Nowa liczba rowerów]],0)*30,0)</f>
        <v>1470</v>
      </c>
      <c r="R627" s="7">
        <f>IF(WEEKDAY(Tabela1[[#This Row],[Dzień]])=1,Tabela1[[#This Row],[Nowa liczba rowerów]]*15,0) + Tabela1[[#This Row],[Koszt kupionych rowerów]]</f>
        <v>0</v>
      </c>
      <c r="S627"/>
    </row>
    <row r="628" spans="1:19" x14ac:dyDescent="0.25">
      <c r="A628" s="1">
        <v>45553</v>
      </c>
      <c r="B628" s="1" t="s">
        <v>4</v>
      </c>
      <c r="C628" s="4" t="str">
        <f>VLOOKUP(MONTH(Tabela1[[#This Row],[Dzień]]),Tabela3[],2,TRUE)</f>
        <v>Wrzesień</v>
      </c>
      <c r="D628" s="4">
        <f>YEAR(Tabela1[[#This Row],[Dzień]])</f>
        <v>2024</v>
      </c>
      <c r="E628" s="2">
        <f>VLOOKUP(Tabela1[[#This Row],[Pora roku]],TabelaPopyt[],2,FALSE)</f>
        <v>0.9</v>
      </c>
      <c r="F628" s="3">
        <v>10</v>
      </c>
      <c r="G628" s="7">
        <f>IF(AND(WEEKDAY(Tabela1[[#This Row],[Dzień]])&lt;=6,WEEKDAY(Tabela1[[#This Row],[Dzień]])&gt;=2),ROUNDDOWN(Tabela1[[#This Row],[Popyt]]*Tabela1[[#This Row],[Liczba Rowerów]],0)*30,0)</f>
        <v>270</v>
      </c>
      <c r="H628" s="7">
        <f>IF(WEEKDAY(Tabela1[[#This Row],[Dzień]])=1,Tabela1[[#This Row],[Liczba Rowerów]]*15,0)</f>
        <v>0</v>
      </c>
      <c r="I628" s="7">
        <f>Tabela1[[#This Row],[Przychód]]-Tabela1[[#This Row],[Koszt Serwisu]]</f>
        <v>270</v>
      </c>
      <c r="J628" s="7">
        <f>J627+Tabela1[[#This Row],[Przychód]]</f>
        <v>70260</v>
      </c>
      <c r="K628" s="7">
        <f>K627+Tabela1[[#This Row],[Koszt Serwisu]]</f>
        <v>21500</v>
      </c>
      <c r="L628" s="7">
        <f>Tabela1[[#This Row],[Łączny przychód]]-Tabela1[[#This Row],[Łączny Koszt]]</f>
        <v>48760</v>
      </c>
      <c r="M628" s="7">
        <f>IF(AND(WEEKDAY(Tabela1[[#This Row],[Dzień]])&lt;=6,WEEKDAY(Tabela1[[#This Row],[Dzień]])&gt;=2),ROUNDDOWN(Tabela1[[#This Row],[Popyt]]*Tabela1[[#This Row],[Liczba Rowerów]],0)*E$734,0)</f>
        <v>594</v>
      </c>
      <c r="N628" s="7">
        <f>Tabela1[[#This Row],[Testowany przychód]]-Tabela1[[#This Row],[Koszt Serwisu]]</f>
        <v>594</v>
      </c>
      <c r="O628" s="4">
        <f>IF(P627 &lt;&gt; 0, O627 + 3, O627)</f>
        <v>55</v>
      </c>
      <c r="P628" s="4">
        <f>IF(AND(C628 &lt;&gt; C629,L627&gt;=2400),2400,0)</f>
        <v>0</v>
      </c>
      <c r="Q628" s="7">
        <f>IF(AND(WEEKDAY(Tabela1[[#This Row],[Dzień]])&lt;=6,WEEKDAY(Tabela1[[#This Row],[Dzień]])&gt;=2),ROUNDDOWN(Tabela1[[#This Row],[Popyt]]*Tabela1[[#This Row],[Nowa liczba rowerów]],0)*30,0)</f>
        <v>1470</v>
      </c>
      <c r="R628" s="7">
        <f>IF(WEEKDAY(Tabela1[[#This Row],[Dzień]])=1,Tabela1[[#This Row],[Nowa liczba rowerów]]*15,0) + Tabela1[[#This Row],[Koszt kupionych rowerów]]</f>
        <v>0</v>
      </c>
      <c r="S628"/>
    </row>
    <row r="629" spans="1:19" x14ac:dyDescent="0.25">
      <c r="A629" s="1">
        <v>45554</v>
      </c>
      <c r="B629" s="1" t="s">
        <v>4</v>
      </c>
      <c r="C629" s="4" t="str">
        <f>VLOOKUP(MONTH(Tabela1[[#This Row],[Dzień]]),Tabela3[],2,TRUE)</f>
        <v>Wrzesień</v>
      </c>
      <c r="D629" s="4">
        <f>YEAR(Tabela1[[#This Row],[Dzień]])</f>
        <v>2024</v>
      </c>
      <c r="E629" s="2">
        <f>VLOOKUP(Tabela1[[#This Row],[Pora roku]],TabelaPopyt[],2,FALSE)</f>
        <v>0.9</v>
      </c>
      <c r="F629" s="3">
        <v>10</v>
      </c>
      <c r="G629" s="7">
        <f>IF(AND(WEEKDAY(Tabela1[[#This Row],[Dzień]])&lt;=6,WEEKDAY(Tabela1[[#This Row],[Dzień]])&gt;=2),ROUNDDOWN(Tabela1[[#This Row],[Popyt]]*Tabela1[[#This Row],[Liczba Rowerów]],0)*30,0)</f>
        <v>270</v>
      </c>
      <c r="H629" s="7">
        <f>IF(WEEKDAY(Tabela1[[#This Row],[Dzień]])=1,Tabela1[[#This Row],[Liczba Rowerów]]*15,0)</f>
        <v>0</v>
      </c>
      <c r="I629" s="7">
        <f>Tabela1[[#This Row],[Przychód]]-Tabela1[[#This Row],[Koszt Serwisu]]</f>
        <v>270</v>
      </c>
      <c r="J629" s="7">
        <f>J628+Tabela1[[#This Row],[Przychód]]</f>
        <v>70530</v>
      </c>
      <c r="K629" s="7">
        <f>K628+Tabela1[[#This Row],[Koszt Serwisu]]</f>
        <v>21500</v>
      </c>
      <c r="L629" s="7">
        <f>Tabela1[[#This Row],[Łączny przychód]]-Tabela1[[#This Row],[Łączny Koszt]]</f>
        <v>49030</v>
      </c>
      <c r="M629" s="7">
        <f>IF(AND(WEEKDAY(Tabela1[[#This Row],[Dzień]])&lt;=6,WEEKDAY(Tabela1[[#This Row],[Dzień]])&gt;=2),ROUNDDOWN(Tabela1[[#This Row],[Popyt]]*Tabela1[[#This Row],[Liczba Rowerów]],0)*E$734,0)</f>
        <v>594</v>
      </c>
      <c r="N629" s="7">
        <f>Tabela1[[#This Row],[Testowany przychód]]-Tabela1[[#This Row],[Koszt Serwisu]]</f>
        <v>594</v>
      </c>
      <c r="O629" s="4">
        <f>IF(P628 &lt;&gt; 0, O628 + 3, O628)</f>
        <v>55</v>
      </c>
      <c r="P629" s="4">
        <f>IF(AND(C629 &lt;&gt; C630,L628&gt;=2400),2400,0)</f>
        <v>0</v>
      </c>
      <c r="Q629" s="7">
        <f>IF(AND(WEEKDAY(Tabela1[[#This Row],[Dzień]])&lt;=6,WEEKDAY(Tabela1[[#This Row],[Dzień]])&gt;=2),ROUNDDOWN(Tabela1[[#This Row],[Popyt]]*Tabela1[[#This Row],[Nowa liczba rowerów]],0)*30,0)</f>
        <v>1470</v>
      </c>
      <c r="R629" s="7">
        <f>IF(WEEKDAY(Tabela1[[#This Row],[Dzień]])=1,Tabela1[[#This Row],[Nowa liczba rowerów]]*15,0) + Tabela1[[#This Row],[Koszt kupionych rowerów]]</f>
        <v>0</v>
      </c>
      <c r="S629"/>
    </row>
    <row r="630" spans="1:19" x14ac:dyDescent="0.25">
      <c r="A630" s="1">
        <v>45555</v>
      </c>
      <c r="B630" s="1" t="s">
        <v>4</v>
      </c>
      <c r="C630" s="4" t="str">
        <f>VLOOKUP(MONTH(Tabela1[[#This Row],[Dzień]]),Tabela3[],2,TRUE)</f>
        <v>Wrzesień</v>
      </c>
      <c r="D630" s="4">
        <f>YEAR(Tabela1[[#This Row],[Dzień]])</f>
        <v>2024</v>
      </c>
      <c r="E630" s="2">
        <f>VLOOKUP(Tabela1[[#This Row],[Pora roku]],TabelaPopyt[],2,FALSE)</f>
        <v>0.9</v>
      </c>
      <c r="F630" s="3">
        <v>10</v>
      </c>
      <c r="G630" s="7">
        <f>IF(AND(WEEKDAY(Tabela1[[#This Row],[Dzień]])&lt;=6,WEEKDAY(Tabela1[[#This Row],[Dzień]])&gt;=2),ROUNDDOWN(Tabela1[[#This Row],[Popyt]]*Tabela1[[#This Row],[Liczba Rowerów]],0)*30,0)</f>
        <v>270</v>
      </c>
      <c r="H630" s="7">
        <f>IF(WEEKDAY(Tabela1[[#This Row],[Dzień]])=1,Tabela1[[#This Row],[Liczba Rowerów]]*15,0)</f>
        <v>0</v>
      </c>
      <c r="I630" s="7">
        <f>Tabela1[[#This Row],[Przychód]]-Tabela1[[#This Row],[Koszt Serwisu]]</f>
        <v>270</v>
      </c>
      <c r="J630" s="7">
        <f>J629+Tabela1[[#This Row],[Przychód]]</f>
        <v>70800</v>
      </c>
      <c r="K630" s="7">
        <f>K629+Tabela1[[#This Row],[Koszt Serwisu]]</f>
        <v>21500</v>
      </c>
      <c r="L630" s="7">
        <f>Tabela1[[#This Row],[Łączny przychód]]-Tabela1[[#This Row],[Łączny Koszt]]</f>
        <v>49300</v>
      </c>
      <c r="M630" s="7">
        <f>IF(AND(WEEKDAY(Tabela1[[#This Row],[Dzień]])&lt;=6,WEEKDAY(Tabela1[[#This Row],[Dzień]])&gt;=2),ROUNDDOWN(Tabela1[[#This Row],[Popyt]]*Tabela1[[#This Row],[Liczba Rowerów]],0)*E$734,0)</f>
        <v>594</v>
      </c>
      <c r="N630" s="7">
        <f>Tabela1[[#This Row],[Testowany przychód]]-Tabela1[[#This Row],[Koszt Serwisu]]</f>
        <v>594</v>
      </c>
      <c r="O630" s="4">
        <f>IF(P629 &lt;&gt; 0, O629 + 3, O629)</f>
        <v>55</v>
      </c>
      <c r="P630" s="4">
        <f>IF(AND(C630 &lt;&gt; C631,L629&gt;=2400),2400,0)</f>
        <v>0</v>
      </c>
      <c r="Q630" s="7">
        <f>IF(AND(WEEKDAY(Tabela1[[#This Row],[Dzień]])&lt;=6,WEEKDAY(Tabela1[[#This Row],[Dzień]])&gt;=2),ROUNDDOWN(Tabela1[[#This Row],[Popyt]]*Tabela1[[#This Row],[Nowa liczba rowerów]],0)*30,0)</f>
        <v>1470</v>
      </c>
      <c r="R630" s="7">
        <f>IF(WEEKDAY(Tabela1[[#This Row],[Dzień]])=1,Tabela1[[#This Row],[Nowa liczba rowerów]]*15,0) + Tabela1[[#This Row],[Koszt kupionych rowerów]]</f>
        <v>0</v>
      </c>
      <c r="S630"/>
    </row>
    <row r="631" spans="1:19" x14ac:dyDescent="0.25">
      <c r="A631" s="1">
        <v>45556</v>
      </c>
      <c r="B631" s="1" t="s">
        <v>4</v>
      </c>
      <c r="C631" s="4" t="str">
        <f>VLOOKUP(MONTH(Tabela1[[#This Row],[Dzień]]),Tabela3[],2,TRUE)</f>
        <v>Wrzesień</v>
      </c>
      <c r="D631" s="4">
        <f>YEAR(Tabela1[[#This Row],[Dzień]])</f>
        <v>2024</v>
      </c>
      <c r="E631" s="2">
        <f>VLOOKUP(Tabela1[[#This Row],[Pora roku]],TabelaPopyt[],2,FALSE)</f>
        <v>0.9</v>
      </c>
      <c r="F631" s="3">
        <v>10</v>
      </c>
      <c r="G631" s="7">
        <f>IF(AND(WEEKDAY(Tabela1[[#This Row],[Dzień]])&lt;=6,WEEKDAY(Tabela1[[#This Row],[Dzień]])&gt;=2),ROUNDDOWN(Tabela1[[#This Row],[Popyt]]*Tabela1[[#This Row],[Liczba Rowerów]],0)*30,0)</f>
        <v>0</v>
      </c>
      <c r="H631" s="7">
        <f>IF(WEEKDAY(Tabela1[[#This Row],[Dzień]])=1,Tabela1[[#This Row],[Liczba Rowerów]]*15,0)</f>
        <v>0</v>
      </c>
      <c r="I631" s="7">
        <f>Tabela1[[#This Row],[Przychód]]-Tabela1[[#This Row],[Koszt Serwisu]]</f>
        <v>0</v>
      </c>
      <c r="J631" s="7">
        <f>J630+Tabela1[[#This Row],[Przychód]]</f>
        <v>70800</v>
      </c>
      <c r="K631" s="7">
        <f>K630+Tabela1[[#This Row],[Koszt Serwisu]]</f>
        <v>21500</v>
      </c>
      <c r="L631" s="7">
        <f>Tabela1[[#This Row],[Łączny przychód]]-Tabela1[[#This Row],[Łączny Koszt]]</f>
        <v>49300</v>
      </c>
      <c r="M631" s="7">
        <f>IF(AND(WEEKDAY(Tabela1[[#This Row],[Dzień]])&lt;=6,WEEKDAY(Tabela1[[#This Row],[Dzień]])&gt;=2),ROUNDDOWN(Tabela1[[#This Row],[Popyt]]*Tabela1[[#This Row],[Liczba Rowerów]],0)*E$734,0)</f>
        <v>0</v>
      </c>
      <c r="N631" s="7">
        <f>Tabela1[[#This Row],[Testowany przychód]]-Tabela1[[#This Row],[Koszt Serwisu]]</f>
        <v>0</v>
      </c>
      <c r="O631" s="4">
        <f>IF(P630 &lt;&gt; 0, O630 + 3, O630)</f>
        <v>55</v>
      </c>
      <c r="P631" s="4">
        <f>IF(AND(C631 &lt;&gt; C632,L630&gt;=2400),2400,0)</f>
        <v>0</v>
      </c>
      <c r="Q631" s="7">
        <f>IF(AND(WEEKDAY(Tabela1[[#This Row],[Dzień]])&lt;=6,WEEKDAY(Tabela1[[#This Row],[Dzień]])&gt;=2),ROUNDDOWN(Tabela1[[#This Row],[Popyt]]*Tabela1[[#This Row],[Nowa liczba rowerów]],0)*30,0)</f>
        <v>0</v>
      </c>
      <c r="R631" s="7">
        <f>IF(WEEKDAY(Tabela1[[#This Row],[Dzień]])=1,Tabela1[[#This Row],[Nowa liczba rowerów]]*15,0) + Tabela1[[#This Row],[Koszt kupionych rowerów]]</f>
        <v>0</v>
      </c>
      <c r="S631"/>
    </row>
    <row r="632" spans="1:19" x14ac:dyDescent="0.25">
      <c r="A632" s="1">
        <v>45557</v>
      </c>
      <c r="B632" s="1" t="s">
        <v>4</v>
      </c>
      <c r="C632" s="4" t="str">
        <f>VLOOKUP(MONTH(Tabela1[[#This Row],[Dzień]]),Tabela3[],2,TRUE)</f>
        <v>Wrzesień</v>
      </c>
      <c r="D632" s="4">
        <f>YEAR(Tabela1[[#This Row],[Dzień]])</f>
        <v>2024</v>
      </c>
      <c r="E632" s="2">
        <f>VLOOKUP(Tabela1[[#This Row],[Pora roku]],TabelaPopyt[],2,FALSE)</f>
        <v>0.9</v>
      </c>
      <c r="F632" s="3">
        <v>10</v>
      </c>
      <c r="G632" s="7">
        <f>IF(AND(WEEKDAY(Tabela1[[#This Row],[Dzień]])&lt;=6,WEEKDAY(Tabela1[[#This Row],[Dzień]])&gt;=2),ROUNDDOWN(Tabela1[[#This Row],[Popyt]]*Tabela1[[#This Row],[Liczba Rowerów]],0)*30,0)</f>
        <v>0</v>
      </c>
      <c r="H632" s="7">
        <f>IF(WEEKDAY(Tabela1[[#This Row],[Dzień]])=1,Tabela1[[#This Row],[Liczba Rowerów]]*15,0)</f>
        <v>150</v>
      </c>
      <c r="I632" s="7">
        <f>Tabela1[[#This Row],[Przychód]]-Tabela1[[#This Row],[Koszt Serwisu]]</f>
        <v>-150</v>
      </c>
      <c r="J632" s="7">
        <f>J631+Tabela1[[#This Row],[Przychód]]</f>
        <v>70800</v>
      </c>
      <c r="K632" s="7">
        <f>K631+Tabela1[[#This Row],[Koszt Serwisu]]</f>
        <v>21650</v>
      </c>
      <c r="L632" s="7">
        <f>Tabela1[[#This Row],[Łączny przychód]]-Tabela1[[#This Row],[Łączny Koszt]]</f>
        <v>49150</v>
      </c>
      <c r="M632" s="7">
        <f>IF(AND(WEEKDAY(Tabela1[[#This Row],[Dzień]])&lt;=6,WEEKDAY(Tabela1[[#This Row],[Dzień]])&gt;=2),ROUNDDOWN(Tabela1[[#This Row],[Popyt]]*Tabela1[[#This Row],[Liczba Rowerów]],0)*E$734,0)</f>
        <v>0</v>
      </c>
      <c r="N632" s="7">
        <f>Tabela1[[#This Row],[Testowany przychód]]-Tabela1[[#This Row],[Koszt Serwisu]]</f>
        <v>-150</v>
      </c>
      <c r="O632" s="4">
        <f>IF(P631 &lt;&gt; 0, O631 + 3, O631)</f>
        <v>55</v>
      </c>
      <c r="P632" s="4">
        <f>IF(AND(C632 &lt;&gt; C633,L631&gt;=2400),2400,0)</f>
        <v>0</v>
      </c>
      <c r="Q632" s="7">
        <f>IF(AND(WEEKDAY(Tabela1[[#This Row],[Dzień]])&lt;=6,WEEKDAY(Tabela1[[#This Row],[Dzień]])&gt;=2),ROUNDDOWN(Tabela1[[#This Row],[Popyt]]*Tabela1[[#This Row],[Nowa liczba rowerów]],0)*30,0)</f>
        <v>0</v>
      </c>
      <c r="R632" s="7">
        <f>IF(WEEKDAY(Tabela1[[#This Row],[Dzień]])=1,Tabela1[[#This Row],[Nowa liczba rowerów]]*15,0) + Tabela1[[#This Row],[Koszt kupionych rowerów]]</f>
        <v>825</v>
      </c>
      <c r="S632"/>
    </row>
    <row r="633" spans="1:19" x14ac:dyDescent="0.25">
      <c r="A633" s="1">
        <v>45558</v>
      </c>
      <c r="B633" s="1" t="s">
        <v>5</v>
      </c>
      <c r="C633" s="4" t="str">
        <f>VLOOKUP(MONTH(Tabela1[[#This Row],[Dzień]]),Tabela3[],2,TRUE)</f>
        <v>Wrzesień</v>
      </c>
      <c r="D633" s="4">
        <f>YEAR(Tabela1[[#This Row],[Dzień]])</f>
        <v>2024</v>
      </c>
      <c r="E633" s="2">
        <f>VLOOKUP(Tabela1[[#This Row],[Pora roku]],TabelaPopyt[],2,FALSE)</f>
        <v>0.4</v>
      </c>
      <c r="F633" s="3">
        <v>10</v>
      </c>
      <c r="G633" s="7">
        <f>IF(AND(WEEKDAY(Tabela1[[#This Row],[Dzień]])&lt;=6,WEEKDAY(Tabela1[[#This Row],[Dzień]])&gt;=2),ROUNDDOWN(Tabela1[[#This Row],[Popyt]]*Tabela1[[#This Row],[Liczba Rowerów]],0)*30,0)</f>
        <v>120</v>
      </c>
      <c r="H633" s="7">
        <f>IF(WEEKDAY(Tabela1[[#This Row],[Dzień]])=1,Tabela1[[#This Row],[Liczba Rowerów]]*15,0)</f>
        <v>0</v>
      </c>
      <c r="I633" s="7">
        <f>Tabela1[[#This Row],[Przychód]]-Tabela1[[#This Row],[Koszt Serwisu]]</f>
        <v>120</v>
      </c>
      <c r="J633" s="7">
        <f>J632+Tabela1[[#This Row],[Przychód]]</f>
        <v>70920</v>
      </c>
      <c r="K633" s="7">
        <f>K632+Tabela1[[#This Row],[Koszt Serwisu]]</f>
        <v>21650</v>
      </c>
      <c r="L633" s="7">
        <f>Tabela1[[#This Row],[Łączny przychód]]-Tabela1[[#This Row],[Łączny Koszt]]</f>
        <v>49270</v>
      </c>
      <c r="M633" s="7">
        <f>IF(AND(WEEKDAY(Tabela1[[#This Row],[Dzień]])&lt;=6,WEEKDAY(Tabela1[[#This Row],[Dzień]])&gt;=2),ROUNDDOWN(Tabela1[[#This Row],[Popyt]]*Tabela1[[#This Row],[Liczba Rowerów]],0)*E$734,0)</f>
        <v>264</v>
      </c>
      <c r="N633" s="7">
        <f>Tabela1[[#This Row],[Testowany przychód]]-Tabela1[[#This Row],[Koszt Serwisu]]</f>
        <v>264</v>
      </c>
      <c r="O633" s="4">
        <f>IF(P632 &lt;&gt; 0, O632 + 3, O632)</f>
        <v>55</v>
      </c>
      <c r="P633" s="4">
        <f>IF(AND(C633 &lt;&gt; C634,L632&gt;=2400),2400,0)</f>
        <v>0</v>
      </c>
      <c r="Q633" s="7">
        <f>IF(AND(WEEKDAY(Tabela1[[#This Row],[Dzień]])&lt;=6,WEEKDAY(Tabela1[[#This Row],[Dzień]])&gt;=2),ROUNDDOWN(Tabela1[[#This Row],[Popyt]]*Tabela1[[#This Row],[Nowa liczba rowerów]],0)*30,0)</f>
        <v>660</v>
      </c>
      <c r="R633" s="7">
        <f>IF(WEEKDAY(Tabela1[[#This Row],[Dzień]])=1,Tabela1[[#This Row],[Nowa liczba rowerów]]*15,0) + Tabela1[[#This Row],[Koszt kupionych rowerów]]</f>
        <v>0</v>
      </c>
      <c r="S633"/>
    </row>
    <row r="634" spans="1:19" x14ac:dyDescent="0.25">
      <c r="A634" s="1">
        <v>45559</v>
      </c>
      <c r="B634" s="1" t="s">
        <v>5</v>
      </c>
      <c r="C634" s="4" t="str">
        <f>VLOOKUP(MONTH(Tabela1[[#This Row],[Dzień]]),Tabela3[],2,TRUE)</f>
        <v>Wrzesień</v>
      </c>
      <c r="D634" s="4">
        <f>YEAR(Tabela1[[#This Row],[Dzień]])</f>
        <v>2024</v>
      </c>
      <c r="E634" s="2">
        <f>VLOOKUP(Tabela1[[#This Row],[Pora roku]],TabelaPopyt[],2,FALSE)</f>
        <v>0.4</v>
      </c>
      <c r="F634" s="3">
        <v>10</v>
      </c>
      <c r="G634" s="7">
        <f>IF(AND(WEEKDAY(Tabela1[[#This Row],[Dzień]])&lt;=6,WEEKDAY(Tabela1[[#This Row],[Dzień]])&gt;=2),ROUNDDOWN(Tabela1[[#This Row],[Popyt]]*Tabela1[[#This Row],[Liczba Rowerów]],0)*30,0)</f>
        <v>120</v>
      </c>
      <c r="H634" s="7">
        <f>IF(WEEKDAY(Tabela1[[#This Row],[Dzień]])=1,Tabela1[[#This Row],[Liczba Rowerów]]*15,0)</f>
        <v>0</v>
      </c>
      <c r="I634" s="7">
        <f>Tabela1[[#This Row],[Przychód]]-Tabela1[[#This Row],[Koszt Serwisu]]</f>
        <v>120</v>
      </c>
      <c r="J634" s="7">
        <f>J633+Tabela1[[#This Row],[Przychód]]</f>
        <v>71040</v>
      </c>
      <c r="K634" s="7">
        <f>K633+Tabela1[[#This Row],[Koszt Serwisu]]</f>
        <v>21650</v>
      </c>
      <c r="L634" s="7">
        <f>Tabela1[[#This Row],[Łączny przychód]]-Tabela1[[#This Row],[Łączny Koszt]]</f>
        <v>49390</v>
      </c>
      <c r="M634" s="7">
        <f>IF(AND(WEEKDAY(Tabela1[[#This Row],[Dzień]])&lt;=6,WEEKDAY(Tabela1[[#This Row],[Dzień]])&gt;=2),ROUNDDOWN(Tabela1[[#This Row],[Popyt]]*Tabela1[[#This Row],[Liczba Rowerów]],0)*E$734,0)</f>
        <v>264</v>
      </c>
      <c r="N634" s="7">
        <f>Tabela1[[#This Row],[Testowany przychód]]-Tabela1[[#This Row],[Koszt Serwisu]]</f>
        <v>264</v>
      </c>
      <c r="O634" s="4">
        <f>IF(P633 &lt;&gt; 0, O633 + 3, O633)</f>
        <v>55</v>
      </c>
      <c r="P634" s="4">
        <f>IF(AND(C634 &lt;&gt; C635,L633&gt;=2400),2400,0)</f>
        <v>0</v>
      </c>
      <c r="Q634" s="7">
        <f>IF(AND(WEEKDAY(Tabela1[[#This Row],[Dzień]])&lt;=6,WEEKDAY(Tabela1[[#This Row],[Dzień]])&gt;=2),ROUNDDOWN(Tabela1[[#This Row],[Popyt]]*Tabela1[[#This Row],[Nowa liczba rowerów]],0)*30,0)</f>
        <v>660</v>
      </c>
      <c r="R634" s="7">
        <f>IF(WEEKDAY(Tabela1[[#This Row],[Dzień]])=1,Tabela1[[#This Row],[Nowa liczba rowerów]]*15,0) + Tabela1[[#This Row],[Koszt kupionych rowerów]]</f>
        <v>0</v>
      </c>
      <c r="S634"/>
    </row>
    <row r="635" spans="1:19" x14ac:dyDescent="0.25">
      <c r="A635" s="1">
        <v>45560</v>
      </c>
      <c r="B635" s="1" t="s">
        <v>5</v>
      </c>
      <c r="C635" s="4" t="str">
        <f>VLOOKUP(MONTH(Tabela1[[#This Row],[Dzień]]),Tabela3[],2,TRUE)</f>
        <v>Wrzesień</v>
      </c>
      <c r="D635" s="4">
        <f>YEAR(Tabela1[[#This Row],[Dzień]])</f>
        <v>2024</v>
      </c>
      <c r="E635" s="2">
        <f>VLOOKUP(Tabela1[[#This Row],[Pora roku]],TabelaPopyt[],2,FALSE)</f>
        <v>0.4</v>
      </c>
      <c r="F635" s="3">
        <v>10</v>
      </c>
      <c r="G635" s="7">
        <f>IF(AND(WEEKDAY(Tabela1[[#This Row],[Dzień]])&lt;=6,WEEKDAY(Tabela1[[#This Row],[Dzień]])&gt;=2),ROUNDDOWN(Tabela1[[#This Row],[Popyt]]*Tabela1[[#This Row],[Liczba Rowerów]],0)*30,0)</f>
        <v>120</v>
      </c>
      <c r="H635" s="7">
        <f>IF(WEEKDAY(Tabela1[[#This Row],[Dzień]])=1,Tabela1[[#This Row],[Liczba Rowerów]]*15,0)</f>
        <v>0</v>
      </c>
      <c r="I635" s="7">
        <f>Tabela1[[#This Row],[Przychód]]-Tabela1[[#This Row],[Koszt Serwisu]]</f>
        <v>120</v>
      </c>
      <c r="J635" s="7">
        <f>J634+Tabela1[[#This Row],[Przychód]]</f>
        <v>71160</v>
      </c>
      <c r="K635" s="7">
        <f>K634+Tabela1[[#This Row],[Koszt Serwisu]]</f>
        <v>21650</v>
      </c>
      <c r="L635" s="7">
        <f>Tabela1[[#This Row],[Łączny przychód]]-Tabela1[[#This Row],[Łączny Koszt]]</f>
        <v>49510</v>
      </c>
      <c r="M635" s="7">
        <f>IF(AND(WEEKDAY(Tabela1[[#This Row],[Dzień]])&lt;=6,WEEKDAY(Tabela1[[#This Row],[Dzień]])&gt;=2),ROUNDDOWN(Tabela1[[#This Row],[Popyt]]*Tabela1[[#This Row],[Liczba Rowerów]],0)*E$734,0)</f>
        <v>264</v>
      </c>
      <c r="N635" s="7">
        <f>Tabela1[[#This Row],[Testowany przychód]]-Tabela1[[#This Row],[Koszt Serwisu]]</f>
        <v>264</v>
      </c>
      <c r="O635" s="4">
        <f>IF(P634 &lt;&gt; 0, O634 + 3, O634)</f>
        <v>55</v>
      </c>
      <c r="P635" s="4">
        <f>IF(AND(C635 &lt;&gt; C636,L634&gt;=2400),2400,0)</f>
        <v>0</v>
      </c>
      <c r="Q635" s="7">
        <f>IF(AND(WEEKDAY(Tabela1[[#This Row],[Dzień]])&lt;=6,WEEKDAY(Tabela1[[#This Row],[Dzień]])&gt;=2),ROUNDDOWN(Tabela1[[#This Row],[Popyt]]*Tabela1[[#This Row],[Nowa liczba rowerów]],0)*30,0)</f>
        <v>660</v>
      </c>
      <c r="R635" s="7">
        <f>IF(WEEKDAY(Tabela1[[#This Row],[Dzień]])=1,Tabela1[[#This Row],[Nowa liczba rowerów]]*15,0) + Tabela1[[#This Row],[Koszt kupionych rowerów]]</f>
        <v>0</v>
      </c>
      <c r="S635"/>
    </row>
    <row r="636" spans="1:19" x14ac:dyDescent="0.25">
      <c r="A636" s="1">
        <v>45561</v>
      </c>
      <c r="B636" s="1" t="s">
        <v>5</v>
      </c>
      <c r="C636" s="4" t="str">
        <f>VLOOKUP(MONTH(Tabela1[[#This Row],[Dzień]]),Tabela3[],2,TRUE)</f>
        <v>Wrzesień</v>
      </c>
      <c r="D636" s="4">
        <f>YEAR(Tabela1[[#This Row],[Dzień]])</f>
        <v>2024</v>
      </c>
      <c r="E636" s="2">
        <f>VLOOKUP(Tabela1[[#This Row],[Pora roku]],TabelaPopyt[],2,FALSE)</f>
        <v>0.4</v>
      </c>
      <c r="F636" s="3">
        <v>10</v>
      </c>
      <c r="G636" s="7">
        <f>IF(AND(WEEKDAY(Tabela1[[#This Row],[Dzień]])&lt;=6,WEEKDAY(Tabela1[[#This Row],[Dzień]])&gt;=2),ROUNDDOWN(Tabela1[[#This Row],[Popyt]]*Tabela1[[#This Row],[Liczba Rowerów]],0)*30,0)</f>
        <v>120</v>
      </c>
      <c r="H636" s="7">
        <f>IF(WEEKDAY(Tabela1[[#This Row],[Dzień]])=1,Tabela1[[#This Row],[Liczba Rowerów]]*15,0)</f>
        <v>0</v>
      </c>
      <c r="I636" s="7">
        <f>Tabela1[[#This Row],[Przychód]]-Tabela1[[#This Row],[Koszt Serwisu]]</f>
        <v>120</v>
      </c>
      <c r="J636" s="7">
        <f>J635+Tabela1[[#This Row],[Przychód]]</f>
        <v>71280</v>
      </c>
      <c r="K636" s="7">
        <f>K635+Tabela1[[#This Row],[Koszt Serwisu]]</f>
        <v>21650</v>
      </c>
      <c r="L636" s="7">
        <f>Tabela1[[#This Row],[Łączny przychód]]-Tabela1[[#This Row],[Łączny Koszt]]</f>
        <v>49630</v>
      </c>
      <c r="M636" s="7">
        <f>IF(AND(WEEKDAY(Tabela1[[#This Row],[Dzień]])&lt;=6,WEEKDAY(Tabela1[[#This Row],[Dzień]])&gt;=2),ROUNDDOWN(Tabela1[[#This Row],[Popyt]]*Tabela1[[#This Row],[Liczba Rowerów]],0)*E$734,0)</f>
        <v>264</v>
      </c>
      <c r="N636" s="7">
        <f>Tabela1[[#This Row],[Testowany przychód]]-Tabela1[[#This Row],[Koszt Serwisu]]</f>
        <v>264</v>
      </c>
      <c r="O636" s="4">
        <f>IF(P635 &lt;&gt; 0, O635 + 3, O635)</f>
        <v>55</v>
      </c>
      <c r="P636" s="4">
        <f>IF(AND(C636 &lt;&gt; C637,L635&gt;=2400),2400,0)</f>
        <v>0</v>
      </c>
      <c r="Q636" s="7">
        <f>IF(AND(WEEKDAY(Tabela1[[#This Row],[Dzień]])&lt;=6,WEEKDAY(Tabela1[[#This Row],[Dzień]])&gt;=2),ROUNDDOWN(Tabela1[[#This Row],[Popyt]]*Tabela1[[#This Row],[Nowa liczba rowerów]],0)*30,0)</f>
        <v>660</v>
      </c>
      <c r="R636" s="7">
        <f>IF(WEEKDAY(Tabela1[[#This Row],[Dzień]])=1,Tabela1[[#This Row],[Nowa liczba rowerów]]*15,0) + Tabela1[[#This Row],[Koszt kupionych rowerów]]</f>
        <v>0</v>
      </c>
      <c r="S636"/>
    </row>
    <row r="637" spans="1:19" x14ac:dyDescent="0.25">
      <c r="A637" s="1">
        <v>45562</v>
      </c>
      <c r="B637" s="1" t="s">
        <v>5</v>
      </c>
      <c r="C637" s="4" t="str">
        <f>VLOOKUP(MONTH(Tabela1[[#This Row],[Dzień]]),Tabela3[],2,TRUE)</f>
        <v>Wrzesień</v>
      </c>
      <c r="D637" s="4">
        <f>YEAR(Tabela1[[#This Row],[Dzień]])</f>
        <v>2024</v>
      </c>
      <c r="E637" s="2">
        <f>VLOOKUP(Tabela1[[#This Row],[Pora roku]],TabelaPopyt[],2,FALSE)</f>
        <v>0.4</v>
      </c>
      <c r="F637" s="3">
        <v>10</v>
      </c>
      <c r="G637" s="7">
        <f>IF(AND(WEEKDAY(Tabela1[[#This Row],[Dzień]])&lt;=6,WEEKDAY(Tabela1[[#This Row],[Dzień]])&gt;=2),ROUNDDOWN(Tabela1[[#This Row],[Popyt]]*Tabela1[[#This Row],[Liczba Rowerów]],0)*30,0)</f>
        <v>120</v>
      </c>
      <c r="H637" s="7">
        <f>IF(WEEKDAY(Tabela1[[#This Row],[Dzień]])=1,Tabela1[[#This Row],[Liczba Rowerów]]*15,0)</f>
        <v>0</v>
      </c>
      <c r="I637" s="7">
        <f>Tabela1[[#This Row],[Przychód]]-Tabela1[[#This Row],[Koszt Serwisu]]</f>
        <v>120</v>
      </c>
      <c r="J637" s="7">
        <f>J636+Tabela1[[#This Row],[Przychód]]</f>
        <v>71400</v>
      </c>
      <c r="K637" s="7">
        <f>K636+Tabela1[[#This Row],[Koszt Serwisu]]</f>
        <v>21650</v>
      </c>
      <c r="L637" s="7">
        <f>Tabela1[[#This Row],[Łączny przychód]]-Tabela1[[#This Row],[Łączny Koszt]]</f>
        <v>49750</v>
      </c>
      <c r="M637" s="7">
        <f>IF(AND(WEEKDAY(Tabela1[[#This Row],[Dzień]])&lt;=6,WEEKDAY(Tabela1[[#This Row],[Dzień]])&gt;=2),ROUNDDOWN(Tabela1[[#This Row],[Popyt]]*Tabela1[[#This Row],[Liczba Rowerów]],0)*E$734,0)</f>
        <v>264</v>
      </c>
      <c r="N637" s="7">
        <f>Tabela1[[#This Row],[Testowany przychód]]-Tabela1[[#This Row],[Koszt Serwisu]]</f>
        <v>264</v>
      </c>
      <c r="O637" s="4">
        <f>IF(P636 &lt;&gt; 0, O636 + 3, O636)</f>
        <v>55</v>
      </c>
      <c r="P637" s="4">
        <f>IF(AND(C637 &lt;&gt; C638,L636&gt;=2400),2400,0)</f>
        <v>0</v>
      </c>
      <c r="Q637" s="7">
        <f>IF(AND(WEEKDAY(Tabela1[[#This Row],[Dzień]])&lt;=6,WEEKDAY(Tabela1[[#This Row],[Dzień]])&gt;=2),ROUNDDOWN(Tabela1[[#This Row],[Popyt]]*Tabela1[[#This Row],[Nowa liczba rowerów]],0)*30,0)</f>
        <v>660</v>
      </c>
      <c r="R637" s="7">
        <f>IF(WEEKDAY(Tabela1[[#This Row],[Dzień]])=1,Tabela1[[#This Row],[Nowa liczba rowerów]]*15,0) + Tabela1[[#This Row],[Koszt kupionych rowerów]]</f>
        <v>0</v>
      </c>
      <c r="S637"/>
    </row>
    <row r="638" spans="1:19" x14ac:dyDescent="0.25">
      <c r="A638" s="1">
        <v>45563</v>
      </c>
      <c r="B638" s="1" t="s">
        <v>5</v>
      </c>
      <c r="C638" s="4" t="str">
        <f>VLOOKUP(MONTH(Tabela1[[#This Row],[Dzień]]),Tabela3[],2,TRUE)</f>
        <v>Wrzesień</v>
      </c>
      <c r="D638" s="4">
        <f>YEAR(Tabela1[[#This Row],[Dzień]])</f>
        <v>2024</v>
      </c>
      <c r="E638" s="2">
        <f>VLOOKUP(Tabela1[[#This Row],[Pora roku]],TabelaPopyt[],2,FALSE)</f>
        <v>0.4</v>
      </c>
      <c r="F638" s="3">
        <v>10</v>
      </c>
      <c r="G638" s="7">
        <f>IF(AND(WEEKDAY(Tabela1[[#This Row],[Dzień]])&lt;=6,WEEKDAY(Tabela1[[#This Row],[Dzień]])&gt;=2),ROUNDDOWN(Tabela1[[#This Row],[Popyt]]*Tabela1[[#This Row],[Liczba Rowerów]],0)*30,0)</f>
        <v>0</v>
      </c>
      <c r="H638" s="7">
        <f>IF(WEEKDAY(Tabela1[[#This Row],[Dzień]])=1,Tabela1[[#This Row],[Liczba Rowerów]]*15,0)</f>
        <v>0</v>
      </c>
      <c r="I638" s="7">
        <f>Tabela1[[#This Row],[Przychód]]-Tabela1[[#This Row],[Koszt Serwisu]]</f>
        <v>0</v>
      </c>
      <c r="J638" s="7">
        <f>J637+Tabela1[[#This Row],[Przychód]]</f>
        <v>71400</v>
      </c>
      <c r="K638" s="7">
        <f>K637+Tabela1[[#This Row],[Koszt Serwisu]]</f>
        <v>21650</v>
      </c>
      <c r="L638" s="7">
        <f>Tabela1[[#This Row],[Łączny przychód]]-Tabela1[[#This Row],[Łączny Koszt]]</f>
        <v>49750</v>
      </c>
      <c r="M638" s="7">
        <f>IF(AND(WEEKDAY(Tabela1[[#This Row],[Dzień]])&lt;=6,WEEKDAY(Tabela1[[#This Row],[Dzień]])&gt;=2),ROUNDDOWN(Tabela1[[#This Row],[Popyt]]*Tabela1[[#This Row],[Liczba Rowerów]],0)*E$734,0)</f>
        <v>0</v>
      </c>
      <c r="N638" s="7">
        <f>Tabela1[[#This Row],[Testowany przychód]]-Tabela1[[#This Row],[Koszt Serwisu]]</f>
        <v>0</v>
      </c>
      <c r="O638" s="4">
        <f>IF(P637 &lt;&gt; 0, O637 + 3, O637)</f>
        <v>55</v>
      </c>
      <c r="P638" s="4">
        <f>IF(AND(C638 &lt;&gt; C639,L637&gt;=2400),2400,0)</f>
        <v>0</v>
      </c>
      <c r="Q638" s="7">
        <f>IF(AND(WEEKDAY(Tabela1[[#This Row],[Dzień]])&lt;=6,WEEKDAY(Tabela1[[#This Row],[Dzień]])&gt;=2),ROUNDDOWN(Tabela1[[#This Row],[Popyt]]*Tabela1[[#This Row],[Nowa liczba rowerów]],0)*30,0)</f>
        <v>0</v>
      </c>
      <c r="R638" s="7">
        <f>IF(WEEKDAY(Tabela1[[#This Row],[Dzień]])=1,Tabela1[[#This Row],[Nowa liczba rowerów]]*15,0) + Tabela1[[#This Row],[Koszt kupionych rowerów]]</f>
        <v>0</v>
      </c>
      <c r="S638"/>
    </row>
    <row r="639" spans="1:19" x14ac:dyDescent="0.25">
      <c r="A639" s="1">
        <v>45564</v>
      </c>
      <c r="B639" s="1" t="s">
        <v>5</v>
      </c>
      <c r="C639" s="4" t="str">
        <f>VLOOKUP(MONTH(Tabela1[[#This Row],[Dzień]]),Tabela3[],2,TRUE)</f>
        <v>Wrzesień</v>
      </c>
      <c r="D639" s="4">
        <f>YEAR(Tabela1[[#This Row],[Dzień]])</f>
        <v>2024</v>
      </c>
      <c r="E639" s="2">
        <f>VLOOKUP(Tabela1[[#This Row],[Pora roku]],TabelaPopyt[],2,FALSE)</f>
        <v>0.4</v>
      </c>
      <c r="F639" s="3">
        <v>10</v>
      </c>
      <c r="G639" s="7">
        <f>IF(AND(WEEKDAY(Tabela1[[#This Row],[Dzień]])&lt;=6,WEEKDAY(Tabela1[[#This Row],[Dzień]])&gt;=2),ROUNDDOWN(Tabela1[[#This Row],[Popyt]]*Tabela1[[#This Row],[Liczba Rowerów]],0)*30,0)</f>
        <v>0</v>
      </c>
      <c r="H639" s="7">
        <f>IF(WEEKDAY(Tabela1[[#This Row],[Dzień]])=1,Tabela1[[#This Row],[Liczba Rowerów]]*15,0)</f>
        <v>150</v>
      </c>
      <c r="I639" s="7">
        <f>Tabela1[[#This Row],[Przychód]]-Tabela1[[#This Row],[Koszt Serwisu]]</f>
        <v>-150</v>
      </c>
      <c r="J639" s="7">
        <f>J638+Tabela1[[#This Row],[Przychód]]</f>
        <v>71400</v>
      </c>
      <c r="K639" s="7">
        <f>K638+Tabela1[[#This Row],[Koszt Serwisu]]</f>
        <v>21800</v>
      </c>
      <c r="L639" s="7">
        <f>Tabela1[[#This Row],[Łączny przychód]]-Tabela1[[#This Row],[Łączny Koszt]]</f>
        <v>49600</v>
      </c>
      <c r="M639" s="7">
        <f>IF(AND(WEEKDAY(Tabela1[[#This Row],[Dzień]])&lt;=6,WEEKDAY(Tabela1[[#This Row],[Dzień]])&gt;=2),ROUNDDOWN(Tabela1[[#This Row],[Popyt]]*Tabela1[[#This Row],[Liczba Rowerów]],0)*E$734,0)</f>
        <v>0</v>
      </c>
      <c r="N639" s="7">
        <f>Tabela1[[#This Row],[Testowany przychód]]-Tabela1[[#This Row],[Koszt Serwisu]]</f>
        <v>-150</v>
      </c>
      <c r="O639" s="4">
        <f>IF(P638 &lt;&gt; 0, O638 + 3, O638)</f>
        <v>55</v>
      </c>
      <c r="P639" s="4">
        <f>IF(AND(C639 &lt;&gt; C640,L638&gt;=2400),2400,0)</f>
        <v>0</v>
      </c>
      <c r="Q639" s="7">
        <f>IF(AND(WEEKDAY(Tabela1[[#This Row],[Dzień]])&lt;=6,WEEKDAY(Tabela1[[#This Row],[Dzień]])&gt;=2),ROUNDDOWN(Tabela1[[#This Row],[Popyt]]*Tabela1[[#This Row],[Nowa liczba rowerów]],0)*30,0)</f>
        <v>0</v>
      </c>
      <c r="R639" s="7">
        <f>IF(WEEKDAY(Tabela1[[#This Row],[Dzień]])=1,Tabela1[[#This Row],[Nowa liczba rowerów]]*15,0) + Tabela1[[#This Row],[Koszt kupionych rowerów]]</f>
        <v>825</v>
      </c>
      <c r="S639"/>
    </row>
    <row r="640" spans="1:19" x14ac:dyDescent="0.25">
      <c r="A640" s="1">
        <v>45565</v>
      </c>
      <c r="B640" s="1" t="s">
        <v>5</v>
      </c>
      <c r="C640" s="4" t="str">
        <f>VLOOKUP(MONTH(Tabela1[[#This Row],[Dzień]]),Tabela3[],2,TRUE)</f>
        <v>Wrzesień</v>
      </c>
      <c r="D640" s="4">
        <f>YEAR(Tabela1[[#This Row],[Dzień]])</f>
        <v>2024</v>
      </c>
      <c r="E640" s="2">
        <f>VLOOKUP(Tabela1[[#This Row],[Pora roku]],TabelaPopyt[],2,FALSE)</f>
        <v>0.4</v>
      </c>
      <c r="F640" s="3">
        <v>10</v>
      </c>
      <c r="G640" s="7">
        <f>IF(AND(WEEKDAY(Tabela1[[#This Row],[Dzień]])&lt;=6,WEEKDAY(Tabela1[[#This Row],[Dzień]])&gt;=2),ROUNDDOWN(Tabela1[[#This Row],[Popyt]]*Tabela1[[#This Row],[Liczba Rowerów]],0)*30,0)</f>
        <v>120</v>
      </c>
      <c r="H640" s="7">
        <f>IF(WEEKDAY(Tabela1[[#This Row],[Dzień]])=1,Tabela1[[#This Row],[Liczba Rowerów]]*15,0)</f>
        <v>0</v>
      </c>
      <c r="I640" s="7">
        <f>Tabela1[[#This Row],[Przychód]]-Tabela1[[#This Row],[Koszt Serwisu]]</f>
        <v>120</v>
      </c>
      <c r="J640" s="7">
        <f>J639+Tabela1[[#This Row],[Przychód]]</f>
        <v>71520</v>
      </c>
      <c r="K640" s="7">
        <f>K639+Tabela1[[#This Row],[Koszt Serwisu]]</f>
        <v>21800</v>
      </c>
      <c r="L640" s="7">
        <f>Tabela1[[#This Row],[Łączny przychód]]-Tabela1[[#This Row],[Łączny Koszt]]</f>
        <v>49720</v>
      </c>
      <c r="M640" s="7">
        <f>IF(AND(WEEKDAY(Tabela1[[#This Row],[Dzień]])&lt;=6,WEEKDAY(Tabela1[[#This Row],[Dzień]])&gt;=2),ROUNDDOWN(Tabela1[[#This Row],[Popyt]]*Tabela1[[#This Row],[Liczba Rowerów]],0)*E$734,0)</f>
        <v>264</v>
      </c>
      <c r="N640" s="7">
        <f>Tabela1[[#This Row],[Testowany przychód]]-Tabela1[[#This Row],[Koszt Serwisu]]</f>
        <v>264</v>
      </c>
      <c r="O640" s="4">
        <f>IF(P639 &lt;&gt; 0, O639 + 3, O639)</f>
        <v>55</v>
      </c>
      <c r="P640" s="4">
        <f>IF(AND(C640 &lt;&gt; C641,L639&gt;=2400),2400,0)</f>
        <v>2400</v>
      </c>
      <c r="Q640" s="7">
        <f>IF(AND(WEEKDAY(Tabela1[[#This Row],[Dzień]])&lt;=6,WEEKDAY(Tabela1[[#This Row],[Dzień]])&gt;=2),ROUNDDOWN(Tabela1[[#This Row],[Popyt]]*Tabela1[[#This Row],[Nowa liczba rowerów]],0)*30,0)</f>
        <v>660</v>
      </c>
      <c r="R640" s="7">
        <f>IF(WEEKDAY(Tabela1[[#This Row],[Dzień]])=1,Tabela1[[#This Row],[Nowa liczba rowerów]]*15,0) + Tabela1[[#This Row],[Koszt kupionych rowerów]]</f>
        <v>2400</v>
      </c>
      <c r="S640"/>
    </row>
    <row r="641" spans="1:19" x14ac:dyDescent="0.25">
      <c r="A641" s="1">
        <v>45566</v>
      </c>
      <c r="B641" s="1" t="s">
        <v>5</v>
      </c>
      <c r="C641" s="4" t="str">
        <f>VLOOKUP(MONTH(Tabela1[[#This Row],[Dzień]]),Tabela3[],2,TRUE)</f>
        <v>Październik</v>
      </c>
      <c r="D641" s="4">
        <f>YEAR(Tabela1[[#This Row],[Dzień]])</f>
        <v>2024</v>
      </c>
      <c r="E641" s="2">
        <f>VLOOKUP(Tabela1[[#This Row],[Pora roku]],TabelaPopyt[],2,FALSE)</f>
        <v>0.4</v>
      </c>
      <c r="F641" s="3">
        <v>10</v>
      </c>
      <c r="G641" s="7">
        <f>IF(AND(WEEKDAY(Tabela1[[#This Row],[Dzień]])&lt;=6,WEEKDAY(Tabela1[[#This Row],[Dzień]])&gt;=2),ROUNDDOWN(Tabela1[[#This Row],[Popyt]]*Tabela1[[#This Row],[Liczba Rowerów]],0)*30,0)</f>
        <v>120</v>
      </c>
      <c r="H641" s="7">
        <f>IF(WEEKDAY(Tabela1[[#This Row],[Dzień]])=1,Tabela1[[#This Row],[Liczba Rowerów]]*15,0)</f>
        <v>0</v>
      </c>
      <c r="I641" s="7">
        <f>Tabela1[[#This Row],[Przychód]]-Tabela1[[#This Row],[Koszt Serwisu]]</f>
        <v>120</v>
      </c>
      <c r="J641" s="7">
        <f>J640+Tabela1[[#This Row],[Przychód]]</f>
        <v>71640</v>
      </c>
      <c r="K641" s="7">
        <f>K640+Tabela1[[#This Row],[Koszt Serwisu]]</f>
        <v>21800</v>
      </c>
      <c r="L641" s="7">
        <f>Tabela1[[#This Row],[Łączny przychód]]-Tabela1[[#This Row],[Łączny Koszt]]</f>
        <v>49840</v>
      </c>
      <c r="M641" s="7">
        <f>IF(AND(WEEKDAY(Tabela1[[#This Row],[Dzień]])&lt;=6,WEEKDAY(Tabela1[[#This Row],[Dzień]])&gt;=2),ROUNDDOWN(Tabela1[[#This Row],[Popyt]]*Tabela1[[#This Row],[Liczba Rowerów]],0)*E$734,0)</f>
        <v>264</v>
      </c>
      <c r="N641" s="7">
        <f>Tabela1[[#This Row],[Testowany przychód]]-Tabela1[[#This Row],[Koszt Serwisu]]</f>
        <v>264</v>
      </c>
      <c r="O641" s="4">
        <f>IF(P640 &lt;&gt; 0, O640 + 3, O640)</f>
        <v>58</v>
      </c>
      <c r="P641" s="4">
        <f>IF(AND(C641 &lt;&gt; C642,L640&gt;=2400),2400,0)</f>
        <v>0</v>
      </c>
      <c r="Q641" s="7">
        <f>IF(AND(WEEKDAY(Tabela1[[#This Row],[Dzień]])&lt;=6,WEEKDAY(Tabela1[[#This Row],[Dzień]])&gt;=2),ROUNDDOWN(Tabela1[[#This Row],[Popyt]]*Tabela1[[#This Row],[Nowa liczba rowerów]],0)*30,0)</f>
        <v>690</v>
      </c>
      <c r="R641" s="7">
        <f>IF(WEEKDAY(Tabela1[[#This Row],[Dzień]])=1,Tabela1[[#This Row],[Nowa liczba rowerów]]*15,0) + Tabela1[[#This Row],[Koszt kupionych rowerów]]</f>
        <v>0</v>
      </c>
      <c r="S641"/>
    </row>
    <row r="642" spans="1:19" x14ac:dyDescent="0.25">
      <c r="A642" s="1">
        <v>45567</v>
      </c>
      <c r="B642" s="1" t="s">
        <v>5</v>
      </c>
      <c r="C642" s="4" t="str">
        <f>VLOOKUP(MONTH(Tabela1[[#This Row],[Dzień]]),Tabela3[],2,TRUE)</f>
        <v>Październik</v>
      </c>
      <c r="D642" s="4">
        <f>YEAR(Tabela1[[#This Row],[Dzień]])</f>
        <v>2024</v>
      </c>
      <c r="E642" s="2">
        <f>VLOOKUP(Tabela1[[#This Row],[Pora roku]],TabelaPopyt[],2,FALSE)</f>
        <v>0.4</v>
      </c>
      <c r="F642" s="3">
        <v>10</v>
      </c>
      <c r="G642" s="7">
        <f>IF(AND(WEEKDAY(Tabela1[[#This Row],[Dzień]])&lt;=6,WEEKDAY(Tabela1[[#This Row],[Dzień]])&gt;=2),ROUNDDOWN(Tabela1[[#This Row],[Popyt]]*Tabela1[[#This Row],[Liczba Rowerów]],0)*30,0)</f>
        <v>120</v>
      </c>
      <c r="H642" s="7">
        <f>IF(WEEKDAY(Tabela1[[#This Row],[Dzień]])=1,Tabela1[[#This Row],[Liczba Rowerów]]*15,0)</f>
        <v>0</v>
      </c>
      <c r="I642" s="7">
        <f>Tabela1[[#This Row],[Przychód]]-Tabela1[[#This Row],[Koszt Serwisu]]</f>
        <v>120</v>
      </c>
      <c r="J642" s="7">
        <f>J641+Tabela1[[#This Row],[Przychód]]</f>
        <v>71760</v>
      </c>
      <c r="K642" s="7">
        <f>K641+Tabela1[[#This Row],[Koszt Serwisu]]</f>
        <v>21800</v>
      </c>
      <c r="L642" s="7">
        <f>Tabela1[[#This Row],[Łączny przychód]]-Tabela1[[#This Row],[Łączny Koszt]]</f>
        <v>49960</v>
      </c>
      <c r="M642" s="7">
        <f>IF(AND(WEEKDAY(Tabela1[[#This Row],[Dzień]])&lt;=6,WEEKDAY(Tabela1[[#This Row],[Dzień]])&gt;=2),ROUNDDOWN(Tabela1[[#This Row],[Popyt]]*Tabela1[[#This Row],[Liczba Rowerów]],0)*E$734,0)</f>
        <v>264</v>
      </c>
      <c r="N642" s="7">
        <f>Tabela1[[#This Row],[Testowany przychód]]-Tabela1[[#This Row],[Koszt Serwisu]]</f>
        <v>264</v>
      </c>
      <c r="O642" s="4">
        <f>IF(P641 &lt;&gt; 0, O641 + 3, O641)</f>
        <v>58</v>
      </c>
      <c r="P642" s="4">
        <f>IF(AND(C642 &lt;&gt; C643,L641&gt;=2400),2400,0)</f>
        <v>0</v>
      </c>
      <c r="Q642" s="7">
        <f>IF(AND(WEEKDAY(Tabela1[[#This Row],[Dzień]])&lt;=6,WEEKDAY(Tabela1[[#This Row],[Dzień]])&gt;=2),ROUNDDOWN(Tabela1[[#This Row],[Popyt]]*Tabela1[[#This Row],[Nowa liczba rowerów]],0)*30,0)</f>
        <v>690</v>
      </c>
      <c r="R642" s="7">
        <f>IF(WEEKDAY(Tabela1[[#This Row],[Dzień]])=1,Tabela1[[#This Row],[Nowa liczba rowerów]]*15,0) + Tabela1[[#This Row],[Koszt kupionych rowerów]]</f>
        <v>0</v>
      </c>
      <c r="S642"/>
    </row>
    <row r="643" spans="1:19" x14ac:dyDescent="0.25">
      <c r="A643" s="1">
        <v>45568</v>
      </c>
      <c r="B643" s="1" t="s">
        <v>5</v>
      </c>
      <c r="C643" s="4" t="str">
        <f>VLOOKUP(MONTH(Tabela1[[#This Row],[Dzień]]),Tabela3[],2,TRUE)</f>
        <v>Październik</v>
      </c>
      <c r="D643" s="4">
        <f>YEAR(Tabela1[[#This Row],[Dzień]])</f>
        <v>2024</v>
      </c>
      <c r="E643" s="2">
        <f>VLOOKUP(Tabela1[[#This Row],[Pora roku]],TabelaPopyt[],2,FALSE)</f>
        <v>0.4</v>
      </c>
      <c r="F643" s="3">
        <v>10</v>
      </c>
      <c r="G643" s="7">
        <f>IF(AND(WEEKDAY(Tabela1[[#This Row],[Dzień]])&lt;=6,WEEKDAY(Tabela1[[#This Row],[Dzień]])&gt;=2),ROUNDDOWN(Tabela1[[#This Row],[Popyt]]*Tabela1[[#This Row],[Liczba Rowerów]],0)*30,0)</f>
        <v>120</v>
      </c>
      <c r="H643" s="7">
        <f>IF(WEEKDAY(Tabela1[[#This Row],[Dzień]])=1,Tabela1[[#This Row],[Liczba Rowerów]]*15,0)</f>
        <v>0</v>
      </c>
      <c r="I643" s="7">
        <f>Tabela1[[#This Row],[Przychód]]-Tabela1[[#This Row],[Koszt Serwisu]]</f>
        <v>120</v>
      </c>
      <c r="J643" s="7">
        <f>J642+Tabela1[[#This Row],[Przychód]]</f>
        <v>71880</v>
      </c>
      <c r="K643" s="7">
        <f>K642+Tabela1[[#This Row],[Koszt Serwisu]]</f>
        <v>21800</v>
      </c>
      <c r="L643" s="7">
        <f>Tabela1[[#This Row],[Łączny przychód]]-Tabela1[[#This Row],[Łączny Koszt]]</f>
        <v>50080</v>
      </c>
      <c r="M643" s="7">
        <f>IF(AND(WEEKDAY(Tabela1[[#This Row],[Dzień]])&lt;=6,WEEKDAY(Tabela1[[#This Row],[Dzień]])&gt;=2),ROUNDDOWN(Tabela1[[#This Row],[Popyt]]*Tabela1[[#This Row],[Liczba Rowerów]],0)*E$734,0)</f>
        <v>264</v>
      </c>
      <c r="N643" s="7">
        <f>Tabela1[[#This Row],[Testowany przychód]]-Tabela1[[#This Row],[Koszt Serwisu]]</f>
        <v>264</v>
      </c>
      <c r="O643" s="4">
        <f>IF(P642 &lt;&gt; 0, O642 + 3, O642)</f>
        <v>58</v>
      </c>
      <c r="P643" s="4">
        <f>IF(AND(C643 &lt;&gt; C644,L642&gt;=2400),2400,0)</f>
        <v>0</v>
      </c>
      <c r="Q643" s="7">
        <f>IF(AND(WEEKDAY(Tabela1[[#This Row],[Dzień]])&lt;=6,WEEKDAY(Tabela1[[#This Row],[Dzień]])&gt;=2),ROUNDDOWN(Tabela1[[#This Row],[Popyt]]*Tabela1[[#This Row],[Nowa liczba rowerów]],0)*30,0)</f>
        <v>690</v>
      </c>
      <c r="R643" s="7">
        <f>IF(WEEKDAY(Tabela1[[#This Row],[Dzień]])=1,Tabela1[[#This Row],[Nowa liczba rowerów]]*15,0) + Tabela1[[#This Row],[Koszt kupionych rowerów]]</f>
        <v>0</v>
      </c>
      <c r="S643"/>
    </row>
    <row r="644" spans="1:19" x14ac:dyDescent="0.25">
      <c r="A644" s="1">
        <v>45569</v>
      </c>
      <c r="B644" s="1" t="s">
        <v>5</v>
      </c>
      <c r="C644" s="4" t="str">
        <f>VLOOKUP(MONTH(Tabela1[[#This Row],[Dzień]]),Tabela3[],2,TRUE)</f>
        <v>Październik</v>
      </c>
      <c r="D644" s="4">
        <f>YEAR(Tabela1[[#This Row],[Dzień]])</f>
        <v>2024</v>
      </c>
      <c r="E644" s="2">
        <f>VLOOKUP(Tabela1[[#This Row],[Pora roku]],TabelaPopyt[],2,FALSE)</f>
        <v>0.4</v>
      </c>
      <c r="F644" s="3">
        <v>10</v>
      </c>
      <c r="G644" s="7">
        <f>IF(AND(WEEKDAY(Tabela1[[#This Row],[Dzień]])&lt;=6,WEEKDAY(Tabela1[[#This Row],[Dzień]])&gt;=2),ROUNDDOWN(Tabela1[[#This Row],[Popyt]]*Tabela1[[#This Row],[Liczba Rowerów]],0)*30,0)</f>
        <v>120</v>
      </c>
      <c r="H644" s="7">
        <f>IF(WEEKDAY(Tabela1[[#This Row],[Dzień]])=1,Tabela1[[#This Row],[Liczba Rowerów]]*15,0)</f>
        <v>0</v>
      </c>
      <c r="I644" s="7">
        <f>Tabela1[[#This Row],[Przychód]]-Tabela1[[#This Row],[Koszt Serwisu]]</f>
        <v>120</v>
      </c>
      <c r="J644" s="7">
        <f>J643+Tabela1[[#This Row],[Przychód]]</f>
        <v>72000</v>
      </c>
      <c r="K644" s="7">
        <f>K643+Tabela1[[#This Row],[Koszt Serwisu]]</f>
        <v>21800</v>
      </c>
      <c r="L644" s="7">
        <f>Tabela1[[#This Row],[Łączny przychód]]-Tabela1[[#This Row],[Łączny Koszt]]</f>
        <v>50200</v>
      </c>
      <c r="M644" s="7">
        <f>IF(AND(WEEKDAY(Tabela1[[#This Row],[Dzień]])&lt;=6,WEEKDAY(Tabela1[[#This Row],[Dzień]])&gt;=2),ROUNDDOWN(Tabela1[[#This Row],[Popyt]]*Tabela1[[#This Row],[Liczba Rowerów]],0)*E$734,0)</f>
        <v>264</v>
      </c>
      <c r="N644" s="7">
        <f>Tabela1[[#This Row],[Testowany przychód]]-Tabela1[[#This Row],[Koszt Serwisu]]</f>
        <v>264</v>
      </c>
      <c r="O644" s="4">
        <f>IF(P643 &lt;&gt; 0, O643 + 3, O643)</f>
        <v>58</v>
      </c>
      <c r="P644" s="4">
        <f>IF(AND(C644 &lt;&gt; C645,L643&gt;=2400),2400,0)</f>
        <v>0</v>
      </c>
      <c r="Q644" s="7">
        <f>IF(AND(WEEKDAY(Tabela1[[#This Row],[Dzień]])&lt;=6,WEEKDAY(Tabela1[[#This Row],[Dzień]])&gt;=2),ROUNDDOWN(Tabela1[[#This Row],[Popyt]]*Tabela1[[#This Row],[Nowa liczba rowerów]],0)*30,0)</f>
        <v>690</v>
      </c>
      <c r="R644" s="7">
        <f>IF(WEEKDAY(Tabela1[[#This Row],[Dzień]])=1,Tabela1[[#This Row],[Nowa liczba rowerów]]*15,0) + Tabela1[[#This Row],[Koszt kupionych rowerów]]</f>
        <v>0</v>
      </c>
      <c r="S644"/>
    </row>
    <row r="645" spans="1:19" x14ac:dyDescent="0.25">
      <c r="A645" s="1">
        <v>45570</v>
      </c>
      <c r="B645" s="1" t="s">
        <v>5</v>
      </c>
      <c r="C645" s="4" t="str">
        <f>VLOOKUP(MONTH(Tabela1[[#This Row],[Dzień]]),Tabela3[],2,TRUE)</f>
        <v>Październik</v>
      </c>
      <c r="D645" s="4">
        <f>YEAR(Tabela1[[#This Row],[Dzień]])</f>
        <v>2024</v>
      </c>
      <c r="E645" s="2">
        <f>VLOOKUP(Tabela1[[#This Row],[Pora roku]],TabelaPopyt[],2,FALSE)</f>
        <v>0.4</v>
      </c>
      <c r="F645" s="3">
        <v>10</v>
      </c>
      <c r="G645" s="7">
        <f>IF(AND(WEEKDAY(Tabela1[[#This Row],[Dzień]])&lt;=6,WEEKDAY(Tabela1[[#This Row],[Dzień]])&gt;=2),ROUNDDOWN(Tabela1[[#This Row],[Popyt]]*Tabela1[[#This Row],[Liczba Rowerów]],0)*30,0)</f>
        <v>0</v>
      </c>
      <c r="H645" s="7">
        <f>IF(WEEKDAY(Tabela1[[#This Row],[Dzień]])=1,Tabela1[[#This Row],[Liczba Rowerów]]*15,0)</f>
        <v>0</v>
      </c>
      <c r="I645" s="7">
        <f>Tabela1[[#This Row],[Przychód]]-Tabela1[[#This Row],[Koszt Serwisu]]</f>
        <v>0</v>
      </c>
      <c r="J645" s="7">
        <f>J644+Tabela1[[#This Row],[Przychód]]</f>
        <v>72000</v>
      </c>
      <c r="K645" s="7">
        <f>K644+Tabela1[[#This Row],[Koszt Serwisu]]</f>
        <v>21800</v>
      </c>
      <c r="L645" s="7">
        <f>Tabela1[[#This Row],[Łączny przychód]]-Tabela1[[#This Row],[Łączny Koszt]]</f>
        <v>50200</v>
      </c>
      <c r="M645" s="7">
        <f>IF(AND(WEEKDAY(Tabela1[[#This Row],[Dzień]])&lt;=6,WEEKDAY(Tabela1[[#This Row],[Dzień]])&gt;=2),ROUNDDOWN(Tabela1[[#This Row],[Popyt]]*Tabela1[[#This Row],[Liczba Rowerów]],0)*E$734,0)</f>
        <v>0</v>
      </c>
      <c r="N645" s="7">
        <f>Tabela1[[#This Row],[Testowany przychód]]-Tabela1[[#This Row],[Koszt Serwisu]]</f>
        <v>0</v>
      </c>
      <c r="O645" s="4">
        <f>IF(P644 &lt;&gt; 0, O644 + 3, O644)</f>
        <v>58</v>
      </c>
      <c r="P645" s="4">
        <f>IF(AND(C645 &lt;&gt; C646,L644&gt;=2400),2400,0)</f>
        <v>0</v>
      </c>
      <c r="Q645" s="7">
        <f>IF(AND(WEEKDAY(Tabela1[[#This Row],[Dzień]])&lt;=6,WEEKDAY(Tabela1[[#This Row],[Dzień]])&gt;=2),ROUNDDOWN(Tabela1[[#This Row],[Popyt]]*Tabela1[[#This Row],[Nowa liczba rowerów]],0)*30,0)</f>
        <v>0</v>
      </c>
      <c r="R645" s="7">
        <f>IF(WEEKDAY(Tabela1[[#This Row],[Dzień]])=1,Tabela1[[#This Row],[Nowa liczba rowerów]]*15,0) + Tabela1[[#This Row],[Koszt kupionych rowerów]]</f>
        <v>0</v>
      </c>
      <c r="S645"/>
    </row>
    <row r="646" spans="1:19" x14ac:dyDescent="0.25">
      <c r="A646" s="1">
        <v>45571</v>
      </c>
      <c r="B646" s="1" t="s">
        <v>5</v>
      </c>
      <c r="C646" s="4" t="str">
        <f>VLOOKUP(MONTH(Tabela1[[#This Row],[Dzień]]),Tabela3[],2,TRUE)</f>
        <v>Październik</v>
      </c>
      <c r="D646" s="4">
        <f>YEAR(Tabela1[[#This Row],[Dzień]])</f>
        <v>2024</v>
      </c>
      <c r="E646" s="2">
        <f>VLOOKUP(Tabela1[[#This Row],[Pora roku]],TabelaPopyt[],2,FALSE)</f>
        <v>0.4</v>
      </c>
      <c r="F646" s="3">
        <v>10</v>
      </c>
      <c r="G646" s="7">
        <f>IF(AND(WEEKDAY(Tabela1[[#This Row],[Dzień]])&lt;=6,WEEKDAY(Tabela1[[#This Row],[Dzień]])&gt;=2),ROUNDDOWN(Tabela1[[#This Row],[Popyt]]*Tabela1[[#This Row],[Liczba Rowerów]],0)*30,0)</f>
        <v>0</v>
      </c>
      <c r="H646" s="7">
        <f>IF(WEEKDAY(Tabela1[[#This Row],[Dzień]])=1,Tabela1[[#This Row],[Liczba Rowerów]]*15,0)</f>
        <v>150</v>
      </c>
      <c r="I646" s="7">
        <f>Tabela1[[#This Row],[Przychód]]-Tabela1[[#This Row],[Koszt Serwisu]]</f>
        <v>-150</v>
      </c>
      <c r="J646" s="7">
        <f>J645+Tabela1[[#This Row],[Przychód]]</f>
        <v>72000</v>
      </c>
      <c r="K646" s="7">
        <f>K645+Tabela1[[#This Row],[Koszt Serwisu]]</f>
        <v>21950</v>
      </c>
      <c r="L646" s="7">
        <f>Tabela1[[#This Row],[Łączny przychód]]-Tabela1[[#This Row],[Łączny Koszt]]</f>
        <v>50050</v>
      </c>
      <c r="M646" s="7">
        <f>IF(AND(WEEKDAY(Tabela1[[#This Row],[Dzień]])&lt;=6,WEEKDAY(Tabela1[[#This Row],[Dzień]])&gt;=2),ROUNDDOWN(Tabela1[[#This Row],[Popyt]]*Tabela1[[#This Row],[Liczba Rowerów]],0)*E$734,0)</f>
        <v>0</v>
      </c>
      <c r="N646" s="7">
        <f>Tabela1[[#This Row],[Testowany przychód]]-Tabela1[[#This Row],[Koszt Serwisu]]</f>
        <v>-150</v>
      </c>
      <c r="O646" s="4">
        <f>IF(P645 &lt;&gt; 0, O645 + 3, O645)</f>
        <v>58</v>
      </c>
      <c r="P646" s="4">
        <f>IF(AND(C646 &lt;&gt; C647,L645&gt;=2400),2400,0)</f>
        <v>0</v>
      </c>
      <c r="Q646" s="7">
        <f>IF(AND(WEEKDAY(Tabela1[[#This Row],[Dzień]])&lt;=6,WEEKDAY(Tabela1[[#This Row],[Dzień]])&gt;=2),ROUNDDOWN(Tabela1[[#This Row],[Popyt]]*Tabela1[[#This Row],[Nowa liczba rowerów]],0)*30,0)</f>
        <v>0</v>
      </c>
      <c r="R646" s="7">
        <f>IF(WEEKDAY(Tabela1[[#This Row],[Dzień]])=1,Tabela1[[#This Row],[Nowa liczba rowerów]]*15,0) + Tabela1[[#This Row],[Koszt kupionych rowerów]]</f>
        <v>870</v>
      </c>
      <c r="S646"/>
    </row>
    <row r="647" spans="1:19" x14ac:dyDescent="0.25">
      <c r="A647" s="1">
        <v>45572</v>
      </c>
      <c r="B647" s="1" t="s">
        <v>5</v>
      </c>
      <c r="C647" s="4" t="str">
        <f>VLOOKUP(MONTH(Tabela1[[#This Row],[Dzień]]),Tabela3[],2,TRUE)</f>
        <v>Październik</v>
      </c>
      <c r="D647" s="4">
        <f>YEAR(Tabela1[[#This Row],[Dzień]])</f>
        <v>2024</v>
      </c>
      <c r="E647" s="2">
        <f>VLOOKUP(Tabela1[[#This Row],[Pora roku]],TabelaPopyt[],2,FALSE)</f>
        <v>0.4</v>
      </c>
      <c r="F647" s="3">
        <v>10</v>
      </c>
      <c r="G647" s="7">
        <f>IF(AND(WEEKDAY(Tabela1[[#This Row],[Dzień]])&lt;=6,WEEKDAY(Tabela1[[#This Row],[Dzień]])&gt;=2),ROUNDDOWN(Tabela1[[#This Row],[Popyt]]*Tabela1[[#This Row],[Liczba Rowerów]],0)*30,0)</f>
        <v>120</v>
      </c>
      <c r="H647" s="7">
        <f>IF(WEEKDAY(Tabela1[[#This Row],[Dzień]])=1,Tabela1[[#This Row],[Liczba Rowerów]]*15,0)</f>
        <v>0</v>
      </c>
      <c r="I647" s="7">
        <f>Tabela1[[#This Row],[Przychód]]-Tabela1[[#This Row],[Koszt Serwisu]]</f>
        <v>120</v>
      </c>
      <c r="J647" s="7">
        <f>J646+Tabela1[[#This Row],[Przychód]]</f>
        <v>72120</v>
      </c>
      <c r="K647" s="7">
        <f>K646+Tabela1[[#This Row],[Koszt Serwisu]]</f>
        <v>21950</v>
      </c>
      <c r="L647" s="7">
        <f>Tabela1[[#This Row],[Łączny przychód]]-Tabela1[[#This Row],[Łączny Koszt]]</f>
        <v>50170</v>
      </c>
      <c r="M647" s="7">
        <f>IF(AND(WEEKDAY(Tabela1[[#This Row],[Dzień]])&lt;=6,WEEKDAY(Tabela1[[#This Row],[Dzień]])&gt;=2),ROUNDDOWN(Tabela1[[#This Row],[Popyt]]*Tabela1[[#This Row],[Liczba Rowerów]],0)*E$734,0)</f>
        <v>264</v>
      </c>
      <c r="N647" s="7">
        <f>Tabela1[[#This Row],[Testowany przychód]]-Tabela1[[#This Row],[Koszt Serwisu]]</f>
        <v>264</v>
      </c>
      <c r="O647" s="4">
        <f>IF(P646 &lt;&gt; 0, O646 + 3, O646)</f>
        <v>58</v>
      </c>
      <c r="P647" s="4">
        <f>IF(AND(C647 &lt;&gt; C648,L646&gt;=2400),2400,0)</f>
        <v>0</v>
      </c>
      <c r="Q647" s="7">
        <f>IF(AND(WEEKDAY(Tabela1[[#This Row],[Dzień]])&lt;=6,WEEKDAY(Tabela1[[#This Row],[Dzień]])&gt;=2),ROUNDDOWN(Tabela1[[#This Row],[Popyt]]*Tabela1[[#This Row],[Nowa liczba rowerów]],0)*30,0)</f>
        <v>690</v>
      </c>
      <c r="R647" s="7">
        <f>IF(WEEKDAY(Tabela1[[#This Row],[Dzień]])=1,Tabela1[[#This Row],[Nowa liczba rowerów]]*15,0) + Tabela1[[#This Row],[Koszt kupionych rowerów]]</f>
        <v>0</v>
      </c>
      <c r="S647"/>
    </row>
    <row r="648" spans="1:19" x14ac:dyDescent="0.25">
      <c r="A648" s="1">
        <v>45573</v>
      </c>
      <c r="B648" s="1" t="s">
        <v>5</v>
      </c>
      <c r="C648" s="4" t="str">
        <f>VLOOKUP(MONTH(Tabela1[[#This Row],[Dzień]]),Tabela3[],2,TRUE)</f>
        <v>Październik</v>
      </c>
      <c r="D648" s="4">
        <f>YEAR(Tabela1[[#This Row],[Dzień]])</f>
        <v>2024</v>
      </c>
      <c r="E648" s="2">
        <f>VLOOKUP(Tabela1[[#This Row],[Pora roku]],TabelaPopyt[],2,FALSE)</f>
        <v>0.4</v>
      </c>
      <c r="F648" s="3">
        <v>10</v>
      </c>
      <c r="G648" s="7">
        <f>IF(AND(WEEKDAY(Tabela1[[#This Row],[Dzień]])&lt;=6,WEEKDAY(Tabela1[[#This Row],[Dzień]])&gt;=2),ROUNDDOWN(Tabela1[[#This Row],[Popyt]]*Tabela1[[#This Row],[Liczba Rowerów]],0)*30,0)</f>
        <v>120</v>
      </c>
      <c r="H648" s="7">
        <f>IF(WEEKDAY(Tabela1[[#This Row],[Dzień]])=1,Tabela1[[#This Row],[Liczba Rowerów]]*15,0)</f>
        <v>0</v>
      </c>
      <c r="I648" s="7">
        <f>Tabela1[[#This Row],[Przychód]]-Tabela1[[#This Row],[Koszt Serwisu]]</f>
        <v>120</v>
      </c>
      <c r="J648" s="7">
        <f>J647+Tabela1[[#This Row],[Przychód]]</f>
        <v>72240</v>
      </c>
      <c r="K648" s="7">
        <f>K647+Tabela1[[#This Row],[Koszt Serwisu]]</f>
        <v>21950</v>
      </c>
      <c r="L648" s="7">
        <f>Tabela1[[#This Row],[Łączny przychód]]-Tabela1[[#This Row],[Łączny Koszt]]</f>
        <v>50290</v>
      </c>
      <c r="M648" s="7">
        <f>IF(AND(WEEKDAY(Tabela1[[#This Row],[Dzień]])&lt;=6,WEEKDAY(Tabela1[[#This Row],[Dzień]])&gt;=2),ROUNDDOWN(Tabela1[[#This Row],[Popyt]]*Tabela1[[#This Row],[Liczba Rowerów]],0)*E$734,0)</f>
        <v>264</v>
      </c>
      <c r="N648" s="7">
        <f>Tabela1[[#This Row],[Testowany przychód]]-Tabela1[[#This Row],[Koszt Serwisu]]</f>
        <v>264</v>
      </c>
      <c r="O648" s="4">
        <f>IF(P647 &lt;&gt; 0, O647 + 3, O647)</f>
        <v>58</v>
      </c>
      <c r="P648" s="4">
        <f>IF(AND(C648 &lt;&gt; C649,L647&gt;=2400),2400,0)</f>
        <v>0</v>
      </c>
      <c r="Q648" s="7">
        <f>IF(AND(WEEKDAY(Tabela1[[#This Row],[Dzień]])&lt;=6,WEEKDAY(Tabela1[[#This Row],[Dzień]])&gt;=2),ROUNDDOWN(Tabela1[[#This Row],[Popyt]]*Tabela1[[#This Row],[Nowa liczba rowerów]],0)*30,0)</f>
        <v>690</v>
      </c>
      <c r="R648" s="7">
        <f>IF(WEEKDAY(Tabela1[[#This Row],[Dzień]])=1,Tabela1[[#This Row],[Nowa liczba rowerów]]*15,0) + Tabela1[[#This Row],[Koszt kupionych rowerów]]</f>
        <v>0</v>
      </c>
      <c r="S648"/>
    </row>
    <row r="649" spans="1:19" x14ac:dyDescent="0.25">
      <c r="A649" s="1">
        <v>45574</v>
      </c>
      <c r="B649" s="1" t="s">
        <v>5</v>
      </c>
      <c r="C649" s="4" t="str">
        <f>VLOOKUP(MONTH(Tabela1[[#This Row],[Dzień]]),Tabela3[],2,TRUE)</f>
        <v>Październik</v>
      </c>
      <c r="D649" s="4">
        <f>YEAR(Tabela1[[#This Row],[Dzień]])</f>
        <v>2024</v>
      </c>
      <c r="E649" s="2">
        <f>VLOOKUP(Tabela1[[#This Row],[Pora roku]],TabelaPopyt[],2,FALSE)</f>
        <v>0.4</v>
      </c>
      <c r="F649" s="3">
        <v>10</v>
      </c>
      <c r="G649" s="7">
        <f>IF(AND(WEEKDAY(Tabela1[[#This Row],[Dzień]])&lt;=6,WEEKDAY(Tabela1[[#This Row],[Dzień]])&gt;=2),ROUNDDOWN(Tabela1[[#This Row],[Popyt]]*Tabela1[[#This Row],[Liczba Rowerów]],0)*30,0)</f>
        <v>120</v>
      </c>
      <c r="H649" s="7">
        <f>IF(WEEKDAY(Tabela1[[#This Row],[Dzień]])=1,Tabela1[[#This Row],[Liczba Rowerów]]*15,0)</f>
        <v>0</v>
      </c>
      <c r="I649" s="7">
        <f>Tabela1[[#This Row],[Przychód]]-Tabela1[[#This Row],[Koszt Serwisu]]</f>
        <v>120</v>
      </c>
      <c r="J649" s="7">
        <f>J648+Tabela1[[#This Row],[Przychód]]</f>
        <v>72360</v>
      </c>
      <c r="K649" s="7">
        <f>K648+Tabela1[[#This Row],[Koszt Serwisu]]</f>
        <v>21950</v>
      </c>
      <c r="L649" s="7">
        <f>Tabela1[[#This Row],[Łączny przychód]]-Tabela1[[#This Row],[Łączny Koszt]]</f>
        <v>50410</v>
      </c>
      <c r="M649" s="7">
        <f>IF(AND(WEEKDAY(Tabela1[[#This Row],[Dzień]])&lt;=6,WEEKDAY(Tabela1[[#This Row],[Dzień]])&gt;=2),ROUNDDOWN(Tabela1[[#This Row],[Popyt]]*Tabela1[[#This Row],[Liczba Rowerów]],0)*E$734,0)</f>
        <v>264</v>
      </c>
      <c r="N649" s="7">
        <f>Tabela1[[#This Row],[Testowany przychód]]-Tabela1[[#This Row],[Koszt Serwisu]]</f>
        <v>264</v>
      </c>
      <c r="O649" s="4">
        <f>IF(P648 &lt;&gt; 0, O648 + 3, O648)</f>
        <v>58</v>
      </c>
      <c r="P649" s="4">
        <f>IF(AND(C649 &lt;&gt; C650,L648&gt;=2400),2400,0)</f>
        <v>0</v>
      </c>
      <c r="Q649" s="7">
        <f>IF(AND(WEEKDAY(Tabela1[[#This Row],[Dzień]])&lt;=6,WEEKDAY(Tabela1[[#This Row],[Dzień]])&gt;=2),ROUNDDOWN(Tabela1[[#This Row],[Popyt]]*Tabela1[[#This Row],[Nowa liczba rowerów]],0)*30,0)</f>
        <v>690</v>
      </c>
      <c r="R649" s="7">
        <f>IF(WEEKDAY(Tabela1[[#This Row],[Dzień]])=1,Tabela1[[#This Row],[Nowa liczba rowerów]]*15,0) + Tabela1[[#This Row],[Koszt kupionych rowerów]]</f>
        <v>0</v>
      </c>
      <c r="S649"/>
    </row>
    <row r="650" spans="1:19" x14ac:dyDescent="0.25">
      <c r="A650" s="1">
        <v>45575</v>
      </c>
      <c r="B650" s="1" t="s">
        <v>5</v>
      </c>
      <c r="C650" s="4" t="str">
        <f>VLOOKUP(MONTH(Tabela1[[#This Row],[Dzień]]),Tabela3[],2,TRUE)</f>
        <v>Październik</v>
      </c>
      <c r="D650" s="4">
        <f>YEAR(Tabela1[[#This Row],[Dzień]])</f>
        <v>2024</v>
      </c>
      <c r="E650" s="2">
        <f>VLOOKUP(Tabela1[[#This Row],[Pora roku]],TabelaPopyt[],2,FALSE)</f>
        <v>0.4</v>
      </c>
      <c r="F650" s="3">
        <v>10</v>
      </c>
      <c r="G650" s="7">
        <f>IF(AND(WEEKDAY(Tabela1[[#This Row],[Dzień]])&lt;=6,WEEKDAY(Tabela1[[#This Row],[Dzień]])&gt;=2),ROUNDDOWN(Tabela1[[#This Row],[Popyt]]*Tabela1[[#This Row],[Liczba Rowerów]],0)*30,0)</f>
        <v>120</v>
      </c>
      <c r="H650" s="7">
        <f>IF(WEEKDAY(Tabela1[[#This Row],[Dzień]])=1,Tabela1[[#This Row],[Liczba Rowerów]]*15,0)</f>
        <v>0</v>
      </c>
      <c r="I650" s="7">
        <f>Tabela1[[#This Row],[Przychód]]-Tabela1[[#This Row],[Koszt Serwisu]]</f>
        <v>120</v>
      </c>
      <c r="J650" s="7">
        <f>J649+Tabela1[[#This Row],[Przychód]]</f>
        <v>72480</v>
      </c>
      <c r="K650" s="7">
        <f>K649+Tabela1[[#This Row],[Koszt Serwisu]]</f>
        <v>21950</v>
      </c>
      <c r="L650" s="7">
        <f>Tabela1[[#This Row],[Łączny przychód]]-Tabela1[[#This Row],[Łączny Koszt]]</f>
        <v>50530</v>
      </c>
      <c r="M650" s="7">
        <f>IF(AND(WEEKDAY(Tabela1[[#This Row],[Dzień]])&lt;=6,WEEKDAY(Tabela1[[#This Row],[Dzień]])&gt;=2),ROUNDDOWN(Tabela1[[#This Row],[Popyt]]*Tabela1[[#This Row],[Liczba Rowerów]],0)*E$734,0)</f>
        <v>264</v>
      </c>
      <c r="N650" s="7">
        <f>Tabela1[[#This Row],[Testowany przychód]]-Tabela1[[#This Row],[Koszt Serwisu]]</f>
        <v>264</v>
      </c>
      <c r="O650" s="4">
        <f>IF(P649 &lt;&gt; 0, O649 + 3, O649)</f>
        <v>58</v>
      </c>
      <c r="P650" s="4">
        <f>IF(AND(C650 &lt;&gt; C651,L649&gt;=2400),2400,0)</f>
        <v>0</v>
      </c>
      <c r="Q650" s="7">
        <f>IF(AND(WEEKDAY(Tabela1[[#This Row],[Dzień]])&lt;=6,WEEKDAY(Tabela1[[#This Row],[Dzień]])&gt;=2),ROUNDDOWN(Tabela1[[#This Row],[Popyt]]*Tabela1[[#This Row],[Nowa liczba rowerów]],0)*30,0)</f>
        <v>690</v>
      </c>
      <c r="R650" s="7">
        <f>IF(WEEKDAY(Tabela1[[#This Row],[Dzień]])=1,Tabela1[[#This Row],[Nowa liczba rowerów]]*15,0) + Tabela1[[#This Row],[Koszt kupionych rowerów]]</f>
        <v>0</v>
      </c>
      <c r="S650"/>
    </row>
    <row r="651" spans="1:19" x14ac:dyDescent="0.25">
      <c r="A651" s="1">
        <v>45576</v>
      </c>
      <c r="B651" s="1" t="s">
        <v>5</v>
      </c>
      <c r="C651" s="4" t="str">
        <f>VLOOKUP(MONTH(Tabela1[[#This Row],[Dzień]]),Tabela3[],2,TRUE)</f>
        <v>Październik</v>
      </c>
      <c r="D651" s="4">
        <f>YEAR(Tabela1[[#This Row],[Dzień]])</f>
        <v>2024</v>
      </c>
      <c r="E651" s="2">
        <f>VLOOKUP(Tabela1[[#This Row],[Pora roku]],TabelaPopyt[],2,FALSE)</f>
        <v>0.4</v>
      </c>
      <c r="F651" s="3">
        <v>10</v>
      </c>
      <c r="G651" s="7">
        <f>IF(AND(WEEKDAY(Tabela1[[#This Row],[Dzień]])&lt;=6,WEEKDAY(Tabela1[[#This Row],[Dzień]])&gt;=2),ROUNDDOWN(Tabela1[[#This Row],[Popyt]]*Tabela1[[#This Row],[Liczba Rowerów]],0)*30,0)</f>
        <v>120</v>
      </c>
      <c r="H651" s="7">
        <f>IF(WEEKDAY(Tabela1[[#This Row],[Dzień]])=1,Tabela1[[#This Row],[Liczba Rowerów]]*15,0)</f>
        <v>0</v>
      </c>
      <c r="I651" s="7">
        <f>Tabela1[[#This Row],[Przychód]]-Tabela1[[#This Row],[Koszt Serwisu]]</f>
        <v>120</v>
      </c>
      <c r="J651" s="7">
        <f>J650+Tabela1[[#This Row],[Przychód]]</f>
        <v>72600</v>
      </c>
      <c r="K651" s="7">
        <f>K650+Tabela1[[#This Row],[Koszt Serwisu]]</f>
        <v>21950</v>
      </c>
      <c r="L651" s="7">
        <f>Tabela1[[#This Row],[Łączny przychód]]-Tabela1[[#This Row],[Łączny Koszt]]</f>
        <v>50650</v>
      </c>
      <c r="M651" s="7">
        <f>IF(AND(WEEKDAY(Tabela1[[#This Row],[Dzień]])&lt;=6,WEEKDAY(Tabela1[[#This Row],[Dzień]])&gt;=2),ROUNDDOWN(Tabela1[[#This Row],[Popyt]]*Tabela1[[#This Row],[Liczba Rowerów]],0)*E$734,0)</f>
        <v>264</v>
      </c>
      <c r="N651" s="7">
        <f>Tabela1[[#This Row],[Testowany przychód]]-Tabela1[[#This Row],[Koszt Serwisu]]</f>
        <v>264</v>
      </c>
      <c r="O651" s="4">
        <f>IF(P650 &lt;&gt; 0, O650 + 3, O650)</f>
        <v>58</v>
      </c>
      <c r="P651" s="4">
        <f>IF(AND(C651 &lt;&gt; C652,L650&gt;=2400),2400,0)</f>
        <v>0</v>
      </c>
      <c r="Q651" s="7">
        <f>IF(AND(WEEKDAY(Tabela1[[#This Row],[Dzień]])&lt;=6,WEEKDAY(Tabela1[[#This Row],[Dzień]])&gt;=2),ROUNDDOWN(Tabela1[[#This Row],[Popyt]]*Tabela1[[#This Row],[Nowa liczba rowerów]],0)*30,0)</f>
        <v>690</v>
      </c>
      <c r="R651" s="7">
        <f>IF(WEEKDAY(Tabela1[[#This Row],[Dzień]])=1,Tabela1[[#This Row],[Nowa liczba rowerów]]*15,0) + Tabela1[[#This Row],[Koszt kupionych rowerów]]</f>
        <v>0</v>
      </c>
      <c r="S651"/>
    </row>
    <row r="652" spans="1:19" x14ac:dyDescent="0.25">
      <c r="A652" s="1">
        <v>45577</v>
      </c>
      <c r="B652" s="1" t="s">
        <v>5</v>
      </c>
      <c r="C652" s="4" t="str">
        <f>VLOOKUP(MONTH(Tabela1[[#This Row],[Dzień]]),Tabela3[],2,TRUE)</f>
        <v>Październik</v>
      </c>
      <c r="D652" s="4">
        <f>YEAR(Tabela1[[#This Row],[Dzień]])</f>
        <v>2024</v>
      </c>
      <c r="E652" s="2">
        <f>VLOOKUP(Tabela1[[#This Row],[Pora roku]],TabelaPopyt[],2,FALSE)</f>
        <v>0.4</v>
      </c>
      <c r="F652" s="3">
        <v>10</v>
      </c>
      <c r="G652" s="7">
        <f>IF(AND(WEEKDAY(Tabela1[[#This Row],[Dzień]])&lt;=6,WEEKDAY(Tabela1[[#This Row],[Dzień]])&gt;=2),ROUNDDOWN(Tabela1[[#This Row],[Popyt]]*Tabela1[[#This Row],[Liczba Rowerów]],0)*30,0)</f>
        <v>0</v>
      </c>
      <c r="H652" s="7">
        <f>IF(WEEKDAY(Tabela1[[#This Row],[Dzień]])=1,Tabela1[[#This Row],[Liczba Rowerów]]*15,0)</f>
        <v>0</v>
      </c>
      <c r="I652" s="7">
        <f>Tabela1[[#This Row],[Przychód]]-Tabela1[[#This Row],[Koszt Serwisu]]</f>
        <v>0</v>
      </c>
      <c r="J652" s="7">
        <f>J651+Tabela1[[#This Row],[Przychód]]</f>
        <v>72600</v>
      </c>
      <c r="K652" s="7">
        <f>K651+Tabela1[[#This Row],[Koszt Serwisu]]</f>
        <v>21950</v>
      </c>
      <c r="L652" s="7">
        <f>Tabela1[[#This Row],[Łączny przychód]]-Tabela1[[#This Row],[Łączny Koszt]]</f>
        <v>50650</v>
      </c>
      <c r="M652" s="7">
        <f>IF(AND(WEEKDAY(Tabela1[[#This Row],[Dzień]])&lt;=6,WEEKDAY(Tabela1[[#This Row],[Dzień]])&gt;=2),ROUNDDOWN(Tabela1[[#This Row],[Popyt]]*Tabela1[[#This Row],[Liczba Rowerów]],0)*E$734,0)</f>
        <v>0</v>
      </c>
      <c r="N652" s="7">
        <f>Tabela1[[#This Row],[Testowany przychód]]-Tabela1[[#This Row],[Koszt Serwisu]]</f>
        <v>0</v>
      </c>
      <c r="O652" s="4">
        <f>IF(P651 &lt;&gt; 0, O651 + 3, O651)</f>
        <v>58</v>
      </c>
      <c r="P652" s="4">
        <f>IF(AND(C652 &lt;&gt; C653,L651&gt;=2400),2400,0)</f>
        <v>0</v>
      </c>
      <c r="Q652" s="7">
        <f>IF(AND(WEEKDAY(Tabela1[[#This Row],[Dzień]])&lt;=6,WEEKDAY(Tabela1[[#This Row],[Dzień]])&gt;=2),ROUNDDOWN(Tabela1[[#This Row],[Popyt]]*Tabela1[[#This Row],[Nowa liczba rowerów]],0)*30,0)</f>
        <v>0</v>
      </c>
      <c r="R652" s="7">
        <f>IF(WEEKDAY(Tabela1[[#This Row],[Dzień]])=1,Tabela1[[#This Row],[Nowa liczba rowerów]]*15,0) + Tabela1[[#This Row],[Koszt kupionych rowerów]]</f>
        <v>0</v>
      </c>
      <c r="S652"/>
    </row>
    <row r="653" spans="1:19" x14ac:dyDescent="0.25">
      <c r="A653" s="1">
        <v>45578</v>
      </c>
      <c r="B653" s="1" t="s">
        <v>5</v>
      </c>
      <c r="C653" s="4" t="str">
        <f>VLOOKUP(MONTH(Tabela1[[#This Row],[Dzień]]),Tabela3[],2,TRUE)</f>
        <v>Październik</v>
      </c>
      <c r="D653" s="4">
        <f>YEAR(Tabela1[[#This Row],[Dzień]])</f>
        <v>2024</v>
      </c>
      <c r="E653" s="2">
        <f>VLOOKUP(Tabela1[[#This Row],[Pora roku]],TabelaPopyt[],2,FALSE)</f>
        <v>0.4</v>
      </c>
      <c r="F653" s="3">
        <v>10</v>
      </c>
      <c r="G653" s="7">
        <f>IF(AND(WEEKDAY(Tabela1[[#This Row],[Dzień]])&lt;=6,WEEKDAY(Tabela1[[#This Row],[Dzień]])&gt;=2),ROUNDDOWN(Tabela1[[#This Row],[Popyt]]*Tabela1[[#This Row],[Liczba Rowerów]],0)*30,0)</f>
        <v>0</v>
      </c>
      <c r="H653" s="7">
        <f>IF(WEEKDAY(Tabela1[[#This Row],[Dzień]])=1,Tabela1[[#This Row],[Liczba Rowerów]]*15,0)</f>
        <v>150</v>
      </c>
      <c r="I653" s="7">
        <f>Tabela1[[#This Row],[Przychód]]-Tabela1[[#This Row],[Koszt Serwisu]]</f>
        <v>-150</v>
      </c>
      <c r="J653" s="7">
        <f>J652+Tabela1[[#This Row],[Przychód]]</f>
        <v>72600</v>
      </c>
      <c r="K653" s="7">
        <f>K652+Tabela1[[#This Row],[Koszt Serwisu]]</f>
        <v>22100</v>
      </c>
      <c r="L653" s="7">
        <f>Tabela1[[#This Row],[Łączny przychód]]-Tabela1[[#This Row],[Łączny Koszt]]</f>
        <v>50500</v>
      </c>
      <c r="M653" s="7">
        <f>IF(AND(WEEKDAY(Tabela1[[#This Row],[Dzień]])&lt;=6,WEEKDAY(Tabela1[[#This Row],[Dzień]])&gt;=2),ROUNDDOWN(Tabela1[[#This Row],[Popyt]]*Tabela1[[#This Row],[Liczba Rowerów]],0)*E$734,0)</f>
        <v>0</v>
      </c>
      <c r="N653" s="7">
        <f>Tabela1[[#This Row],[Testowany przychód]]-Tabela1[[#This Row],[Koszt Serwisu]]</f>
        <v>-150</v>
      </c>
      <c r="O653" s="4">
        <f>IF(P652 &lt;&gt; 0, O652 + 3, O652)</f>
        <v>58</v>
      </c>
      <c r="P653" s="4">
        <f>IF(AND(C653 &lt;&gt; C654,L652&gt;=2400),2400,0)</f>
        <v>0</v>
      </c>
      <c r="Q653" s="7">
        <f>IF(AND(WEEKDAY(Tabela1[[#This Row],[Dzień]])&lt;=6,WEEKDAY(Tabela1[[#This Row],[Dzień]])&gt;=2),ROUNDDOWN(Tabela1[[#This Row],[Popyt]]*Tabela1[[#This Row],[Nowa liczba rowerów]],0)*30,0)</f>
        <v>0</v>
      </c>
      <c r="R653" s="7">
        <f>IF(WEEKDAY(Tabela1[[#This Row],[Dzień]])=1,Tabela1[[#This Row],[Nowa liczba rowerów]]*15,0) + Tabela1[[#This Row],[Koszt kupionych rowerów]]</f>
        <v>870</v>
      </c>
      <c r="S653"/>
    </row>
    <row r="654" spans="1:19" x14ac:dyDescent="0.25">
      <c r="A654" s="1">
        <v>45579</v>
      </c>
      <c r="B654" s="1" t="s">
        <v>5</v>
      </c>
      <c r="C654" s="4" t="str">
        <f>VLOOKUP(MONTH(Tabela1[[#This Row],[Dzień]]),Tabela3[],2,TRUE)</f>
        <v>Październik</v>
      </c>
      <c r="D654" s="4">
        <f>YEAR(Tabela1[[#This Row],[Dzień]])</f>
        <v>2024</v>
      </c>
      <c r="E654" s="2">
        <f>VLOOKUP(Tabela1[[#This Row],[Pora roku]],TabelaPopyt[],2,FALSE)</f>
        <v>0.4</v>
      </c>
      <c r="F654" s="3">
        <v>10</v>
      </c>
      <c r="G654" s="7">
        <f>IF(AND(WEEKDAY(Tabela1[[#This Row],[Dzień]])&lt;=6,WEEKDAY(Tabela1[[#This Row],[Dzień]])&gt;=2),ROUNDDOWN(Tabela1[[#This Row],[Popyt]]*Tabela1[[#This Row],[Liczba Rowerów]],0)*30,0)</f>
        <v>120</v>
      </c>
      <c r="H654" s="7">
        <f>IF(WEEKDAY(Tabela1[[#This Row],[Dzień]])=1,Tabela1[[#This Row],[Liczba Rowerów]]*15,0)</f>
        <v>0</v>
      </c>
      <c r="I654" s="7">
        <f>Tabela1[[#This Row],[Przychód]]-Tabela1[[#This Row],[Koszt Serwisu]]</f>
        <v>120</v>
      </c>
      <c r="J654" s="7">
        <f>J653+Tabela1[[#This Row],[Przychód]]</f>
        <v>72720</v>
      </c>
      <c r="K654" s="7">
        <f>K653+Tabela1[[#This Row],[Koszt Serwisu]]</f>
        <v>22100</v>
      </c>
      <c r="L654" s="7">
        <f>Tabela1[[#This Row],[Łączny przychód]]-Tabela1[[#This Row],[Łączny Koszt]]</f>
        <v>50620</v>
      </c>
      <c r="M654" s="7">
        <f>IF(AND(WEEKDAY(Tabela1[[#This Row],[Dzień]])&lt;=6,WEEKDAY(Tabela1[[#This Row],[Dzień]])&gt;=2),ROUNDDOWN(Tabela1[[#This Row],[Popyt]]*Tabela1[[#This Row],[Liczba Rowerów]],0)*E$734,0)</f>
        <v>264</v>
      </c>
      <c r="N654" s="7">
        <f>Tabela1[[#This Row],[Testowany przychód]]-Tabela1[[#This Row],[Koszt Serwisu]]</f>
        <v>264</v>
      </c>
      <c r="O654" s="4">
        <f>IF(P653 &lt;&gt; 0, O653 + 3, O653)</f>
        <v>58</v>
      </c>
      <c r="P654" s="4">
        <f>IF(AND(C654 &lt;&gt; C655,L653&gt;=2400),2400,0)</f>
        <v>0</v>
      </c>
      <c r="Q654" s="7">
        <f>IF(AND(WEEKDAY(Tabela1[[#This Row],[Dzień]])&lt;=6,WEEKDAY(Tabela1[[#This Row],[Dzień]])&gt;=2),ROUNDDOWN(Tabela1[[#This Row],[Popyt]]*Tabela1[[#This Row],[Nowa liczba rowerów]],0)*30,0)</f>
        <v>690</v>
      </c>
      <c r="R654" s="7">
        <f>IF(WEEKDAY(Tabela1[[#This Row],[Dzień]])=1,Tabela1[[#This Row],[Nowa liczba rowerów]]*15,0) + Tabela1[[#This Row],[Koszt kupionych rowerów]]</f>
        <v>0</v>
      </c>
      <c r="S654"/>
    </row>
    <row r="655" spans="1:19" x14ac:dyDescent="0.25">
      <c r="A655" s="1">
        <v>45580</v>
      </c>
      <c r="B655" s="1" t="s">
        <v>5</v>
      </c>
      <c r="C655" s="4" t="str">
        <f>VLOOKUP(MONTH(Tabela1[[#This Row],[Dzień]]),Tabela3[],2,TRUE)</f>
        <v>Październik</v>
      </c>
      <c r="D655" s="4">
        <f>YEAR(Tabela1[[#This Row],[Dzień]])</f>
        <v>2024</v>
      </c>
      <c r="E655" s="2">
        <f>VLOOKUP(Tabela1[[#This Row],[Pora roku]],TabelaPopyt[],2,FALSE)</f>
        <v>0.4</v>
      </c>
      <c r="F655" s="3">
        <v>10</v>
      </c>
      <c r="G655" s="7">
        <f>IF(AND(WEEKDAY(Tabela1[[#This Row],[Dzień]])&lt;=6,WEEKDAY(Tabela1[[#This Row],[Dzień]])&gt;=2),ROUNDDOWN(Tabela1[[#This Row],[Popyt]]*Tabela1[[#This Row],[Liczba Rowerów]],0)*30,0)</f>
        <v>120</v>
      </c>
      <c r="H655" s="7">
        <f>IF(WEEKDAY(Tabela1[[#This Row],[Dzień]])=1,Tabela1[[#This Row],[Liczba Rowerów]]*15,0)</f>
        <v>0</v>
      </c>
      <c r="I655" s="7">
        <f>Tabela1[[#This Row],[Przychód]]-Tabela1[[#This Row],[Koszt Serwisu]]</f>
        <v>120</v>
      </c>
      <c r="J655" s="7">
        <f>J654+Tabela1[[#This Row],[Przychód]]</f>
        <v>72840</v>
      </c>
      <c r="K655" s="7">
        <f>K654+Tabela1[[#This Row],[Koszt Serwisu]]</f>
        <v>22100</v>
      </c>
      <c r="L655" s="7">
        <f>Tabela1[[#This Row],[Łączny przychód]]-Tabela1[[#This Row],[Łączny Koszt]]</f>
        <v>50740</v>
      </c>
      <c r="M655" s="7">
        <f>IF(AND(WEEKDAY(Tabela1[[#This Row],[Dzień]])&lt;=6,WEEKDAY(Tabela1[[#This Row],[Dzień]])&gt;=2),ROUNDDOWN(Tabela1[[#This Row],[Popyt]]*Tabela1[[#This Row],[Liczba Rowerów]],0)*E$734,0)</f>
        <v>264</v>
      </c>
      <c r="N655" s="7">
        <f>Tabela1[[#This Row],[Testowany przychód]]-Tabela1[[#This Row],[Koszt Serwisu]]</f>
        <v>264</v>
      </c>
      <c r="O655" s="4">
        <f>IF(P654 &lt;&gt; 0, O654 + 3, O654)</f>
        <v>58</v>
      </c>
      <c r="P655" s="4">
        <f>IF(AND(C655 &lt;&gt; C656,L654&gt;=2400),2400,0)</f>
        <v>0</v>
      </c>
      <c r="Q655" s="7">
        <f>IF(AND(WEEKDAY(Tabela1[[#This Row],[Dzień]])&lt;=6,WEEKDAY(Tabela1[[#This Row],[Dzień]])&gt;=2),ROUNDDOWN(Tabela1[[#This Row],[Popyt]]*Tabela1[[#This Row],[Nowa liczba rowerów]],0)*30,0)</f>
        <v>690</v>
      </c>
      <c r="R655" s="7">
        <f>IF(WEEKDAY(Tabela1[[#This Row],[Dzień]])=1,Tabela1[[#This Row],[Nowa liczba rowerów]]*15,0) + Tabela1[[#This Row],[Koszt kupionych rowerów]]</f>
        <v>0</v>
      </c>
      <c r="S655"/>
    </row>
    <row r="656" spans="1:19" x14ac:dyDescent="0.25">
      <c r="A656" s="1">
        <v>45581</v>
      </c>
      <c r="B656" s="1" t="s">
        <v>5</v>
      </c>
      <c r="C656" s="4" t="str">
        <f>VLOOKUP(MONTH(Tabela1[[#This Row],[Dzień]]),Tabela3[],2,TRUE)</f>
        <v>Październik</v>
      </c>
      <c r="D656" s="4">
        <f>YEAR(Tabela1[[#This Row],[Dzień]])</f>
        <v>2024</v>
      </c>
      <c r="E656" s="2">
        <f>VLOOKUP(Tabela1[[#This Row],[Pora roku]],TabelaPopyt[],2,FALSE)</f>
        <v>0.4</v>
      </c>
      <c r="F656" s="3">
        <v>10</v>
      </c>
      <c r="G656" s="7">
        <f>IF(AND(WEEKDAY(Tabela1[[#This Row],[Dzień]])&lt;=6,WEEKDAY(Tabela1[[#This Row],[Dzień]])&gt;=2),ROUNDDOWN(Tabela1[[#This Row],[Popyt]]*Tabela1[[#This Row],[Liczba Rowerów]],0)*30,0)</f>
        <v>120</v>
      </c>
      <c r="H656" s="7">
        <f>IF(WEEKDAY(Tabela1[[#This Row],[Dzień]])=1,Tabela1[[#This Row],[Liczba Rowerów]]*15,0)</f>
        <v>0</v>
      </c>
      <c r="I656" s="7">
        <f>Tabela1[[#This Row],[Przychód]]-Tabela1[[#This Row],[Koszt Serwisu]]</f>
        <v>120</v>
      </c>
      <c r="J656" s="7">
        <f>J655+Tabela1[[#This Row],[Przychód]]</f>
        <v>72960</v>
      </c>
      <c r="K656" s="7">
        <f>K655+Tabela1[[#This Row],[Koszt Serwisu]]</f>
        <v>22100</v>
      </c>
      <c r="L656" s="7">
        <f>Tabela1[[#This Row],[Łączny przychód]]-Tabela1[[#This Row],[Łączny Koszt]]</f>
        <v>50860</v>
      </c>
      <c r="M656" s="7">
        <f>IF(AND(WEEKDAY(Tabela1[[#This Row],[Dzień]])&lt;=6,WEEKDAY(Tabela1[[#This Row],[Dzień]])&gt;=2),ROUNDDOWN(Tabela1[[#This Row],[Popyt]]*Tabela1[[#This Row],[Liczba Rowerów]],0)*E$734,0)</f>
        <v>264</v>
      </c>
      <c r="N656" s="7">
        <f>Tabela1[[#This Row],[Testowany przychód]]-Tabela1[[#This Row],[Koszt Serwisu]]</f>
        <v>264</v>
      </c>
      <c r="O656" s="4">
        <f>IF(P655 &lt;&gt; 0, O655 + 3, O655)</f>
        <v>58</v>
      </c>
      <c r="P656" s="4">
        <f>IF(AND(C656 &lt;&gt; C657,L655&gt;=2400),2400,0)</f>
        <v>0</v>
      </c>
      <c r="Q656" s="7">
        <f>IF(AND(WEEKDAY(Tabela1[[#This Row],[Dzień]])&lt;=6,WEEKDAY(Tabela1[[#This Row],[Dzień]])&gt;=2),ROUNDDOWN(Tabela1[[#This Row],[Popyt]]*Tabela1[[#This Row],[Nowa liczba rowerów]],0)*30,0)</f>
        <v>690</v>
      </c>
      <c r="R656" s="7">
        <f>IF(WEEKDAY(Tabela1[[#This Row],[Dzień]])=1,Tabela1[[#This Row],[Nowa liczba rowerów]]*15,0) + Tabela1[[#This Row],[Koszt kupionych rowerów]]</f>
        <v>0</v>
      </c>
      <c r="S656"/>
    </row>
    <row r="657" spans="1:19" x14ac:dyDescent="0.25">
      <c r="A657" s="1">
        <v>45582</v>
      </c>
      <c r="B657" s="1" t="s">
        <v>5</v>
      </c>
      <c r="C657" s="4" t="str">
        <f>VLOOKUP(MONTH(Tabela1[[#This Row],[Dzień]]),Tabela3[],2,TRUE)</f>
        <v>Październik</v>
      </c>
      <c r="D657" s="4">
        <f>YEAR(Tabela1[[#This Row],[Dzień]])</f>
        <v>2024</v>
      </c>
      <c r="E657" s="2">
        <f>VLOOKUP(Tabela1[[#This Row],[Pora roku]],TabelaPopyt[],2,FALSE)</f>
        <v>0.4</v>
      </c>
      <c r="F657" s="3">
        <v>10</v>
      </c>
      <c r="G657" s="7">
        <f>IF(AND(WEEKDAY(Tabela1[[#This Row],[Dzień]])&lt;=6,WEEKDAY(Tabela1[[#This Row],[Dzień]])&gt;=2),ROUNDDOWN(Tabela1[[#This Row],[Popyt]]*Tabela1[[#This Row],[Liczba Rowerów]],0)*30,0)</f>
        <v>120</v>
      </c>
      <c r="H657" s="7">
        <f>IF(WEEKDAY(Tabela1[[#This Row],[Dzień]])=1,Tabela1[[#This Row],[Liczba Rowerów]]*15,0)</f>
        <v>0</v>
      </c>
      <c r="I657" s="7">
        <f>Tabela1[[#This Row],[Przychód]]-Tabela1[[#This Row],[Koszt Serwisu]]</f>
        <v>120</v>
      </c>
      <c r="J657" s="7">
        <f>J656+Tabela1[[#This Row],[Przychód]]</f>
        <v>73080</v>
      </c>
      <c r="K657" s="7">
        <f>K656+Tabela1[[#This Row],[Koszt Serwisu]]</f>
        <v>22100</v>
      </c>
      <c r="L657" s="7">
        <f>Tabela1[[#This Row],[Łączny przychód]]-Tabela1[[#This Row],[Łączny Koszt]]</f>
        <v>50980</v>
      </c>
      <c r="M657" s="7">
        <f>IF(AND(WEEKDAY(Tabela1[[#This Row],[Dzień]])&lt;=6,WEEKDAY(Tabela1[[#This Row],[Dzień]])&gt;=2),ROUNDDOWN(Tabela1[[#This Row],[Popyt]]*Tabela1[[#This Row],[Liczba Rowerów]],0)*E$734,0)</f>
        <v>264</v>
      </c>
      <c r="N657" s="7">
        <f>Tabela1[[#This Row],[Testowany przychód]]-Tabela1[[#This Row],[Koszt Serwisu]]</f>
        <v>264</v>
      </c>
      <c r="O657" s="4">
        <f>IF(P656 &lt;&gt; 0, O656 + 3, O656)</f>
        <v>58</v>
      </c>
      <c r="P657" s="4">
        <f>IF(AND(C657 &lt;&gt; C658,L656&gt;=2400),2400,0)</f>
        <v>0</v>
      </c>
      <c r="Q657" s="7">
        <f>IF(AND(WEEKDAY(Tabela1[[#This Row],[Dzień]])&lt;=6,WEEKDAY(Tabela1[[#This Row],[Dzień]])&gt;=2),ROUNDDOWN(Tabela1[[#This Row],[Popyt]]*Tabela1[[#This Row],[Nowa liczba rowerów]],0)*30,0)</f>
        <v>690</v>
      </c>
      <c r="R657" s="7">
        <f>IF(WEEKDAY(Tabela1[[#This Row],[Dzień]])=1,Tabela1[[#This Row],[Nowa liczba rowerów]]*15,0) + Tabela1[[#This Row],[Koszt kupionych rowerów]]</f>
        <v>0</v>
      </c>
      <c r="S657"/>
    </row>
    <row r="658" spans="1:19" x14ac:dyDescent="0.25">
      <c r="A658" s="1">
        <v>45583</v>
      </c>
      <c r="B658" s="1" t="s">
        <v>5</v>
      </c>
      <c r="C658" s="4" t="str">
        <f>VLOOKUP(MONTH(Tabela1[[#This Row],[Dzień]]),Tabela3[],2,TRUE)</f>
        <v>Październik</v>
      </c>
      <c r="D658" s="4">
        <f>YEAR(Tabela1[[#This Row],[Dzień]])</f>
        <v>2024</v>
      </c>
      <c r="E658" s="2">
        <f>VLOOKUP(Tabela1[[#This Row],[Pora roku]],TabelaPopyt[],2,FALSE)</f>
        <v>0.4</v>
      </c>
      <c r="F658" s="3">
        <v>10</v>
      </c>
      <c r="G658" s="7">
        <f>IF(AND(WEEKDAY(Tabela1[[#This Row],[Dzień]])&lt;=6,WEEKDAY(Tabela1[[#This Row],[Dzień]])&gt;=2),ROUNDDOWN(Tabela1[[#This Row],[Popyt]]*Tabela1[[#This Row],[Liczba Rowerów]],0)*30,0)</f>
        <v>120</v>
      </c>
      <c r="H658" s="7">
        <f>IF(WEEKDAY(Tabela1[[#This Row],[Dzień]])=1,Tabela1[[#This Row],[Liczba Rowerów]]*15,0)</f>
        <v>0</v>
      </c>
      <c r="I658" s="7">
        <f>Tabela1[[#This Row],[Przychód]]-Tabela1[[#This Row],[Koszt Serwisu]]</f>
        <v>120</v>
      </c>
      <c r="J658" s="7">
        <f>J657+Tabela1[[#This Row],[Przychód]]</f>
        <v>73200</v>
      </c>
      <c r="K658" s="7">
        <f>K657+Tabela1[[#This Row],[Koszt Serwisu]]</f>
        <v>22100</v>
      </c>
      <c r="L658" s="7">
        <f>Tabela1[[#This Row],[Łączny przychód]]-Tabela1[[#This Row],[Łączny Koszt]]</f>
        <v>51100</v>
      </c>
      <c r="M658" s="7">
        <f>IF(AND(WEEKDAY(Tabela1[[#This Row],[Dzień]])&lt;=6,WEEKDAY(Tabela1[[#This Row],[Dzień]])&gt;=2),ROUNDDOWN(Tabela1[[#This Row],[Popyt]]*Tabela1[[#This Row],[Liczba Rowerów]],0)*E$734,0)</f>
        <v>264</v>
      </c>
      <c r="N658" s="7">
        <f>Tabela1[[#This Row],[Testowany przychód]]-Tabela1[[#This Row],[Koszt Serwisu]]</f>
        <v>264</v>
      </c>
      <c r="O658" s="4">
        <f>IF(P657 &lt;&gt; 0, O657 + 3, O657)</f>
        <v>58</v>
      </c>
      <c r="P658" s="4">
        <f>IF(AND(C658 &lt;&gt; C659,L657&gt;=2400),2400,0)</f>
        <v>0</v>
      </c>
      <c r="Q658" s="7">
        <f>IF(AND(WEEKDAY(Tabela1[[#This Row],[Dzień]])&lt;=6,WEEKDAY(Tabela1[[#This Row],[Dzień]])&gt;=2),ROUNDDOWN(Tabela1[[#This Row],[Popyt]]*Tabela1[[#This Row],[Nowa liczba rowerów]],0)*30,0)</f>
        <v>690</v>
      </c>
      <c r="R658" s="7">
        <f>IF(WEEKDAY(Tabela1[[#This Row],[Dzień]])=1,Tabela1[[#This Row],[Nowa liczba rowerów]]*15,0) + Tabela1[[#This Row],[Koszt kupionych rowerów]]</f>
        <v>0</v>
      </c>
      <c r="S658"/>
    </row>
    <row r="659" spans="1:19" x14ac:dyDescent="0.25">
      <c r="A659" s="1">
        <v>45584</v>
      </c>
      <c r="B659" s="1" t="s">
        <v>5</v>
      </c>
      <c r="C659" s="4" t="str">
        <f>VLOOKUP(MONTH(Tabela1[[#This Row],[Dzień]]),Tabela3[],2,TRUE)</f>
        <v>Październik</v>
      </c>
      <c r="D659" s="4">
        <f>YEAR(Tabela1[[#This Row],[Dzień]])</f>
        <v>2024</v>
      </c>
      <c r="E659" s="2">
        <f>VLOOKUP(Tabela1[[#This Row],[Pora roku]],TabelaPopyt[],2,FALSE)</f>
        <v>0.4</v>
      </c>
      <c r="F659" s="3">
        <v>10</v>
      </c>
      <c r="G659" s="7">
        <f>IF(AND(WEEKDAY(Tabela1[[#This Row],[Dzień]])&lt;=6,WEEKDAY(Tabela1[[#This Row],[Dzień]])&gt;=2),ROUNDDOWN(Tabela1[[#This Row],[Popyt]]*Tabela1[[#This Row],[Liczba Rowerów]],0)*30,0)</f>
        <v>0</v>
      </c>
      <c r="H659" s="7">
        <f>IF(WEEKDAY(Tabela1[[#This Row],[Dzień]])=1,Tabela1[[#This Row],[Liczba Rowerów]]*15,0)</f>
        <v>0</v>
      </c>
      <c r="I659" s="7">
        <f>Tabela1[[#This Row],[Przychód]]-Tabela1[[#This Row],[Koszt Serwisu]]</f>
        <v>0</v>
      </c>
      <c r="J659" s="7">
        <f>J658+Tabela1[[#This Row],[Przychód]]</f>
        <v>73200</v>
      </c>
      <c r="K659" s="7">
        <f>K658+Tabela1[[#This Row],[Koszt Serwisu]]</f>
        <v>22100</v>
      </c>
      <c r="L659" s="7">
        <f>Tabela1[[#This Row],[Łączny przychód]]-Tabela1[[#This Row],[Łączny Koszt]]</f>
        <v>51100</v>
      </c>
      <c r="M659" s="7">
        <f>IF(AND(WEEKDAY(Tabela1[[#This Row],[Dzień]])&lt;=6,WEEKDAY(Tabela1[[#This Row],[Dzień]])&gt;=2),ROUNDDOWN(Tabela1[[#This Row],[Popyt]]*Tabela1[[#This Row],[Liczba Rowerów]],0)*E$734,0)</f>
        <v>0</v>
      </c>
      <c r="N659" s="7">
        <f>Tabela1[[#This Row],[Testowany przychód]]-Tabela1[[#This Row],[Koszt Serwisu]]</f>
        <v>0</v>
      </c>
      <c r="O659" s="4">
        <f>IF(P658 &lt;&gt; 0, O658 + 3, O658)</f>
        <v>58</v>
      </c>
      <c r="P659" s="4">
        <f>IF(AND(C659 &lt;&gt; C660,L658&gt;=2400),2400,0)</f>
        <v>0</v>
      </c>
      <c r="Q659" s="7">
        <f>IF(AND(WEEKDAY(Tabela1[[#This Row],[Dzień]])&lt;=6,WEEKDAY(Tabela1[[#This Row],[Dzień]])&gt;=2),ROUNDDOWN(Tabela1[[#This Row],[Popyt]]*Tabela1[[#This Row],[Nowa liczba rowerów]],0)*30,0)</f>
        <v>0</v>
      </c>
      <c r="R659" s="7">
        <f>IF(WEEKDAY(Tabela1[[#This Row],[Dzień]])=1,Tabela1[[#This Row],[Nowa liczba rowerów]]*15,0) + Tabela1[[#This Row],[Koszt kupionych rowerów]]</f>
        <v>0</v>
      </c>
      <c r="S659"/>
    </row>
    <row r="660" spans="1:19" x14ac:dyDescent="0.25">
      <c r="A660" s="1">
        <v>45585</v>
      </c>
      <c r="B660" s="1" t="s">
        <v>5</v>
      </c>
      <c r="C660" s="4" t="str">
        <f>VLOOKUP(MONTH(Tabela1[[#This Row],[Dzień]]),Tabela3[],2,TRUE)</f>
        <v>Październik</v>
      </c>
      <c r="D660" s="4">
        <f>YEAR(Tabela1[[#This Row],[Dzień]])</f>
        <v>2024</v>
      </c>
      <c r="E660" s="2">
        <f>VLOOKUP(Tabela1[[#This Row],[Pora roku]],TabelaPopyt[],2,FALSE)</f>
        <v>0.4</v>
      </c>
      <c r="F660" s="3">
        <v>10</v>
      </c>
      <c r="G660" s="7">
        <f>IF(AND(WEEKDAY(Tabela1[[#This Row],[Dzień]])&lt;=6,WEEKDAY(Tabela1[[#This Row],[Dzień]])&gt;=2),ROUNDDOWN(Tabela1[[#This Row],[Popyt]]*Tabela1[[#This Row],[Liczba Rowerów]],0)*30,0)</f>
        <v>0</v>
      </c>
      <c r="H660" s="7">
        <f>IF(WEEKDAY(Tabela1[[#This Row],[Dzień]])=1,Tabela1[[#This Row],[Liczba Rowerów]]*15,0)</f>
        <v>150</v>
      </c>
      <c r="I660" s="7">
        <f>Tabela1[[#This Row],[Przychód]]-Tabela1[[#This Row],[Koszt Serwisu]]</f>
        <v>-150</v>
      </c>
      <c r="J660" s="7">
        <f>J659+Tabela1[[#This Row],[Przychód]]</f>
        <v>73200</v>
      </c>
      <c r="K660" s="7">
        <f>K659+Tabela1[[#This Row],[Koszt Serwisu]]</f>
        <v>22250</v>
      </c>
      <c r="L660" s="7">
        <f>Tabela1[[#This Row],[Łączny przychód]]-Tabela1[[#This Row],[Łączny Koszt]]</f>
        <v>50950</v>
      </c>
      <c r="M660" s="7">
        <f>IF(AND(WEEKDAY(Tabela1[[#This Row],[Dzień]])&lt;=6,WEEKDAY(Tabela1[[#This Row],[Dzień]])&gt;=2),ROUNDDOWN(Tabela1[[#This Row],[Popyt]]*Tabela1[[#This Row],[Liczba Rowerów]],0)*E$734,0)</f>
        <v>0</v>
      </c>
      <c r="N660" s="7">
        <f>Tabela1[[#This Row],[Testowany przychód]]-Tabela1[[#This Row],[Koszt Serwisu]]</f>
        <v>-150</v>
      </c>
      <c r="O660" s="4">
        <f>IF(P659 &lt;&gt; 0, O659 + 3, O659)</f>
        <v>58</v>
      </c>
      <c r="P660" s="4">
        <f>IF(AND(C660 &lt;&gt; C661,L659&gt;=2400),2400,0)</f>
        <v>0</v>
      </c>
      <c r="Q660" s="7">
        <f>IF(AND(WEEKDAY(Tabela1[[#This Row],[Dzień]])&lt;=6,WEEKDAY(Tabela1[[#This Row],[Dzień]])&gt;=2),ROUNDDOWN(Tabela1[[#This Row],[Popyt]]*Tabela1[[#This Row],[Nowa liczba rowerów]],0)*30,0)</f>
        <v>0</v>
      </c>
      <c r="R660" s="7">
        <f>IF(WEEKDAY(Tabela1[[#This Row],[Dzień]])=1,Tabela1[[#This Row],[Nowa liczba rowerów]]*15,0) + Tabela1[[#This Row],[Koszt kupionych rowerów]]</f>
        <v>870</v>
      </c>
      <c r="S660"/>
    </row>
    <row r="661" spans="1:19" x14ac:dyDescent="0.25">
      <c r="A661" s="1">
        <v>45586</v>
      </c>
      <c r="B661" s="1" t="s">
        <v>5</v>
      </c>
      <c r="C661" s="4" t="str">
        <f>VLOOKUP(MONTH(Tabela1[[#This Row],[Dzień]]),Tabela3[],2,TRUE)</f>
        <v>Październik</v>
      </c>
      <c r="D661" s="4">
        <f>YEAR(Tabela1[[#This Row],[Dzień]])</f>
        <v>2024</v>
      </c>
      <c r="E661" s="2">
        <f>VLOOKUP(Tabela1[[#This Row],[Pora roku]],TabelaPopyt[],2,FALSE)</f>
        <v>0.4</v>
      </c>
      <c r="F661" s="3">
        <v>10</v>
      </c>
      <c r="G661" s="7">
        <f>IF(AND(WEEKDAY(Tabela1[[#This Row],[Dzień]])&lt;=6,WEEKDAY(Tabela1[[#This Row],[Dzień]])&gt;=2),ROUNDDOWN(Tabela1[[#This Row],[Popyt]]*Tabela1[[#This Row],[Liczba Rowerów]],0)*30,0)</f>
        <v>120</v>
      </c>
      <c r="H661" s="7">
        <f>IF(WEEKDAY(Tabela1[[#This Row],[Dzień]])=1,Tabela1[[#This Row],[Liczba Rowerów]]*15,0)</f>
        <v>0</v>
      </c>
      <c r="I661" s="7">
        <f>Tabela1[[#This Row],[Przychód]]-Tabela1[[#This Row],[Koszt Serwisu]]</f>
        <v>120</v>
      </c>
      <c r="J661" s="7">
        <f>J660+Tabela1[[#This Row],[Przychód]]</f>
        <v>73320</v>
      </c>
      <c r="K661" s="7">
        <f>K660+Tabela1[[#This Row],[Koszt Serwisu]]</f>
        <v>22250</v>
      </c>
      <c r="L661" s="7">
        <f>Tabela1[[#This Row],[Łączny przychód]]-Tabela1[[#This Row],[Łączny Koszt]]</f>
        <v>51070</v>
      </c>
      <c r="M661" s="7">
        <f>IF(AND(WEEKDAY(Tabela1[[#This Row],[Dzień]])&lt;=6,WEEKDAY(Tabela1[[#This Row],[Dzień]])&gt;=2),ROUNDDOWN(Tabela1[[#This Row],[Popyt]]*Tabela1[[#This Row],[Liczba Rowerów]],0)*E$734,0)</f>
        <v>264</v>
      </c>
      <c r="N661" s="7">
        <f>Tabela1[[#This Row],[Testowany przychód]]-Tabela1[[#This Row],[Koszt Serwisu]]</f>
        <v>264</v>
      </c>
      <c r="O661" s="4">
        <f>IF(P660 &lt;&gt; 0, O660 + 3, O660)</f>
        <v>58</v>
      </c>
      <c r="P661" s="4">
        <f>IF(AND(C661 &lt;&gt; C662,L660&gt;=2400),2400,0)</f>
        <v>0</v>
      </c>
      <c r="Q661" s="7">
        <f>IF(AND(WEEKDAY(Tabela1[[#This Row],[Dzień]])&lt;=6,WEEKDAY(Tabela1[[#This Row],[Dzień]])&gt;=2),ROUNDDOWN(Tabela1[[#This Row],[Popyt]]*Tabela1[[#This Row],[Nowa liczba rowerów]],0)*30,0)</f>
        <v>690</v>
      </c>
      <c r="R661" s="7">
        <f>IF(WEEKDAY(Tabela1[[#This Row],[Dzień]])=1,Tabela1[[#This Row],[Nowa liczba rowerów]]*15,0) + Tabela1[[#This Row],[Koszt kupionych rowerów]]</f>
        <v>0</v>
      </c>
      <c r="S661"/>
    </row>
    <row r="662" spans="1:19" x14ac:dyDescent="0.25">
      <c r="A662" s="1">
        <v>45587</v>
      </c>
      <c r="B662" s="1" t="s">
        <v>5</v>
      </c>
      <c r="C662" s="4" t="str">
        <f>VLOOKUP(MONTH(Tabela1[[#This Row],[Dzień]]),Tabela3[],2,TRUE)</f>
        <v>Październik</v>
      </c>
      <c r="D662" s="4">
        <f>YEAR(Tabela1[[#This Row],[Dzień]])</f>
        <v>2024</v>
      </c>
      <c r="E662" s="2">
        <f>VLOOKUP(Tabela1[[#This Row],[Pora roku]],TabelaPopyt[],2,FALSE)</f>
        <v>0.4</v>
      </c>
      <c r="F662" s="3">
        <v>10</v>
      </c>
      <c r="G662" s="7">
        <f>IF(AND(WEEKDAY(Tabela1[[#This Row],[Dzień]])&lt;=6,WEEKDAY(Tabela1[[#This Row],[Dzień]])&gt;=2),ROUNDDOWN(Tabela1[[#This Row],[Popyt]]*Tabela1[[#This Row],[Liczba Rowerów]],0)*30,0)</f>
        <v>120</v>
      </c>
      <c r="H662" s="7">
        <f>IF(WEEKDAY(Tabela1[[#This Row],[Dzień]])=1,Tabela1[[#This Row],[Liczba Rowerów]]*15,0)</f>
        <v>0</v>
      </c>
      <c r="I662" s="7">
        <f>Tabela1[[#This Row],[Przychód]]-Tabela1[[#This Row],[Koszt Serwisu]]</f>
        <v>120</v>
      </c>
      <c r="J662" s="7">
        <f>J661+Tabela1[[#This Row],[Przychód]]</f>
        <v>73440</v>
      </c>
      <c r="K662" s="7">
        <f>K661+Tabela1[[#This Row],[Koszt Serwisu]]</f>
        <v>22250</v>
      </c>
      <c r="L662" s="7">
        <f>Tabela1[[#This Row],[Łączny przychód]]-Tabela1[[#This Row],[Łączny Koszt]]</f>
        <v>51190</v>
      </c>
      <c r="M662" s="7">
        <f>IF(AND(WEEKDAY(Tabela1[[#This Row],[Dzień]])&lt;=6,WEEKDAY(Tabela1[[#This Row],[Dzień]])&gt;=2),ROUNDDOWN(Tabela1[[#This Row],[Popyt]]*Tabela1[[#This Row],[Liczba Rowerów]],0)*E$734,0)</f>
        <v>264</v>
      </c>
      <c r="N662" s="7">
        <f>Tabela1[[#This Row],[Testowany przychód]]-Tabela1[[#This Row],[Koszt Serwisu]]</f>
        <v>264</v>
      </c>
      <c r="O662" s="4">
        <f>IF(P661 &lt;&gt; 0, O661 + 3, O661)</f>
        <v>58</v>
      </c>
      <c r="P662" s="4">
        <f>IF(AND(C662 &lt;&gt; C663,L661&gt;=2400),2400,0)</f>
        <v>0</v>
      </c>
      <c r="Q662" s="7">
        <f>IF(AND(WEEKDAY(Tabela1[[#This Row],[Dzień]])&lt;=6,WEEKDAY(Tabela1[[#This Row],[Dzień]])&gt;=2),ROUNDDOWN(Tabela1[[#This Row],[Popyt]]*Tabela1[[#This Row],[Nowa liczba rowerów]],0)*30,0)</f>
        <v>690</v>
      </c>
      <c r="R662" s="7">
        <f>IF(WEEKDAY(Tabela1[[#This Row],[Dzień]])=1,Tabela1[[#This Row],[Nowa liczba rowerów]]*15,0) + Tabela1[[#This Row],[Koszt kupionych rowerów]]</f>
        <v>0</v>
      </c>
      <c r="S662"/>
    </row>
    <row r="663" spans="1:19" x14ac:dyDescent="0.25">
      <c r="A663" s="1">
        <v>45588</v>
      </c>
      <c r="B663" s="1" t="s">
        <v>5</v>
      </c>
      <c r="C663" s="4" t="str">
        <f>VLOOKUP(MONTH(Tabela1[[#This Row],[Dzień]]),Tabela3[],2,TRUE)</f>
        <v>Październik</v>
      </c>
      <c r="D663" s="4">
        <f>YEAR(Tabela1[[#This Row],[Dzień]])</f>
        <v>2024</v>
      </c>
      <c r="E663" s="2">
        <f>VLOOKUP(Tabela1[[#This Row],[Pora roku]],TabelaPopyt[],2,FALSE)</f>
        <v>0.4</v>
      </c>
      <c r="F663" s="3">
        <v>10</v>
      </c>
      <c r="G663" s="7">
        <f>IF(AND(WEEKDAY(Tabela1[[#This Row],[Dzień]])&lt;=6,WEEKDAY(Tabela1[[#This Row],[Dzień]])&gt;=2),ROUNDDOWN(Tabela1[[#This Row],[Popyt]]*Tabela1[[#This Row],[Liczba Rowerów]],0)*30,0)</f>
        <v>120</v>
      </c>
      <c r="H663" s="7">
        <f>IF(WEEKDAY(Tabela1[[#This Row],[Dzień]])=1,Tabela1[[#This Row],[Liczba Rowerów]]*15,0)</f>
        <v>0</v>
      </c>
      <c r="I663" s="7">
        <f>Tabela1[[#This Row],[Przychód]]-Tabela1[[#This Row],[Koszt Serwisu]]</f>
        <v>120</v>
      </c>
      <c r="J663" s="7">
        <f>J662+Tabela1[[#This Row],[Przychód]]</f>
        <v>73560</v>
      </c>
      <c r="K663" s="7">
        <f>K662+Tabela1[[#This Row],[Koszt Serwisu]]</f>
        <v>22250</v>
      </c>
      <c r="L663" s="7">
        <f>Tabela1[[#This Row],[Łączny przychód]]-Tabela1[[#This Row],[Łączny Koszt]]</f>
        <v>51310</v>
      </c>
      <c r="M663" s="7">
        <f>IF(AND(WEEKDAY(Tabela1[[#This Row],[Dzień]])&lt;=6,WEEKDAY(Tabela1[[#This Row],[Dzień]])&gt;=2),ROUNDDOWN(Tabela1[[#This Row],[Popyt]]*Tabela1[[#This Row],[Liczba Rowerów]],0)*E$734,0)</f>
        <v>264</v>
      </c>
      <c r="N663" s="7">
        <f>Tabela1[[#This Row],[Testowany przychód]]-Tabela1[[#This Row],[Koszt Serwisu]]</f>
        <v>264</v>
      </c>
      <c r="O663" s="4">
        <f>IF(P662 &lt;&gt; 0, O662 + 3, O662)</f>
        <v>58</v>
      </c>
      <c r="P663" s="4">
        <f>IF(AND(C663 &lt;&gt; C664,L662&gt;=2400),2400,0)</f>
        <v>0</v>
      </c>
      <c r="Q663" s="7">
        <f>IF(AND(WEEKDAY(Tabela1[[#This Row],[Dzień]])&lt;=6,WEEKDAY(Tabela1[[#This Row],[Dzień]])&gt;=2),ROUNDDOWN(Tabela1[[#This Row],[Popyt]]*Tabela1[[#This Row],[Nowa liczba rowerów]],0)*30,0)</f>
        <v>690</v>
      </c>
      <c r="R663" s="7">
        <f>IF(WEEKDAY(Tabela1[[#This Row],[Dzień]])=1,Tabela1[[#This Row],[Nowa liczba rowerów]]*15,0) + Tabela1[[#This Row],[Koszt kupionych rowerów]]</f>
        <v>0</v>
      </c>
      <c r="S663"/>
    </row>
    <row r="664" spans="1:19" x14ac:dyDescent="0.25">
      <c r="A664" s="1">
        <v>45589</v>
      </c>
      <c r="B664" s="1" t="s">
        <v>5</v>
      </c>
      <c r="C664" s="4" t="str">
        <f>VLOOKUP(MONTH(Tabela1[[#This Row],[Dzień]]),Tabela3[],2,TRUE)</f>
        <v>Październik</v>
      </c>
      <c r="D664" s="4">
        <f>YEAR(Tabela1[[#This Row],[Dzień]])</f>
        <v>2024</v>
      </c>
      <c r="E664" s="2">
        <f>VLOOKUP(Tabela1[[#This Row],[Pora roku]],TabelaPopyt[],2,FALSE)</f>
        <v>0.4</v>
      </c>
      <c r="F664" s="3">
        <v>10</v>
      </c>
      <c r="G664" s="7">
        <f>IF(AND(WEEKDAY(Tabela1[[#This Row],[Dzień]])&lt;=6,WEEKDAY(Tabela1[[#This Row],[Dzień]])&gt;=2),ROUNDDOWN(Tabela1[[#This Row],[Popyt]]*Tabela1[[#This Row],[Liczba Rowerów]],0)*30,0)</f>
        <v>120</v>
      </c>
      <c r="H664" s="7">
        <f>IF(WEEKDAY(Tabela1[[#This Row],[Dzień]])=1,Tabela1[[#This Row],[Liczba Rowerów]]*15,0)</f>
        <v>0</v>
      </c>
      <c r="I664" s="7">
        <f>Tabela1[[#This Row],[Przychód]]-Tabela1[[#This Row],[Koszt Serwisu]]</f>
        <v>120</v>
      </c>
      <c r="J664" s="7">
        <f>J663+Tabela1[[#This Row],[Przychód]]</f>
        <v>73680</v>
      </c>
      <c r="K664" s="7">
        <f>K663+Tabela1[[#This Row],[Koszt Serwisu]]</f>
        <v>22250</v>
      </c>
      <c r="L664" s="7">
        <f>Tabela1[[#This Row],[Łączny przychód]]-Tabela1[[#This Row],[Łączny Koszt]]</f>
        <v>51430</v>
      </c>
      <c r="M664" s="7">
        <f>IF(AND(WEEKDAY(Tabela1[[#This Row],[Dzień]])&lt;=6,WEEKDAY(Tabela1[[#This Row],[Dzień]])&gt;=2),ROUNDDOWN(Tabela1[[#This Row],[Popyt]]*Tabela1[[#This Row],[Liczba Rowerów]],0)*E$734,0)</f>
        <v>264</v>
      </c>
      <c r="N664" s="7">
        <f>Tabela1[[#This Row],[Testowany przychód]]-Tabela1[[#This Row],[Koszt Serwisu]]</f>
        <v>264</v>
      </c>
      <c r="O664" s="4">
        <f>IF(P663 &lt;&gt; 0, O663 + 3, O663)</f>
        <v>58</v>
      </c>
      <c r="P664" s="4">
        <f>IF(AND(C664 &lt;&gt; C665,L663&gt;=2400),2400,0)</f>
        <v>0</v>
      </c>
      <c r="Q664" s="7">
        <f>IF(AND(WEEKDAY(Tabela1[[#This Row],[Dzień]])&lt;=6,WEEKDAY(Tabela1[[#This Row],[Dzień]])&gt;=2),ROUNDDOWN(Tabela1[[#This Row],[Popyt]]*Tabela1[[#This Row],[Nowa liczba rowerów]],0)*30,0)</f>
        <v>690</v>
      </c>
      <c r="R664" s="7">
        <f>IF(WEEKDAY(Tabela1[[#This Row],[Dzień]])=1,Tabela1[[#This Row],[Nowa liczba rowerów]]*15,0) + Tabela1[[#This Row],[Koszt kupionych rowerów]]</f>
        <v>0</v>
      </c>
      <c r="S664"/>
    </row>
    <row r="665" spans="1:19" x14ac:dyDescent="0.25">
      <c r="A665" s="1">
        <v>45590</v>
      </c>
      <c r="B665" s="1" t="s">
        <v>5</v>
      </c>
      <c r="C665" s="4" t="str">
        <f>VLOOKUP(MONTH(Tabela1[[#This Row],[Dzień]]),Tabela3[],2,TRUE)</f>
        <v>Październik</v>
      </c>
      <c r="D665" s="4">
        <f>YEAR(Tabela1[[#This Row],[Dzień]])</f>
        <v>2024</v>
      </c>
      <c r="E665" s="2">
        <f>VLOOKUP(Tabela1[[#This Row],[Pora roku]],TabelaPopyt[],2,FALSE)</f>
        <v>0.4</v>
      </c>
      <c r="F665" s="3">
        <v>10</v>
      </c>
      <c r="G665" s="7">
        <f>IF(AND(WEEKDAY(Tabela1[[#This Row],[Dzień]])&lt;=6,WEEKDAY(Tabela1[[#This Row],[Dzień]])&gt;=2),ROUNDDOWN(Tabela1[[#This Row],[Popyt]]*Tabela1[[#This Row],[Liczba Rowerów]],0)*30,0)</f>
        <v>120</v>
      </c>
      <c r="H665" s="7">
        <f>IF(WEEKDAY(Tabela1[[#This Row],[Dzień]])=1,Tabela1[[#This Row],[Liczba Rowerów]]*15,0)</f>
        <v>0</v>
      </c>
      <c r="I665" s="7">
        <f>Tabela1[[#This Row],[Przychód]]-Tabela1[[#This Row],[Koszt Serwisu]]</f>
        <v>120</v>
      </c>
      <c r="J665" s="7">
        <f>J664+Tabela1[[#This Row],[Przychód]]</f>
        <v>73800</v>
      </c>
      <c r="K665" s="7">
        <f>K664+Tabela1[[#This Row],[Koszt Serwisu]]</f>
        <v>22250</v>
      </c>
      <c r="L665" s="7">
        <f>Tabela1[[#This Row],[Łączny przychód]]-Tabela1[[#This Row],[Łączny Koszt]]</f>
        <v>51550</v>
      </c>
      <c r="M665" s="7">
        <f>IF(AND(WEEKDAY(Tabela1[[#This Row],[Dzień]])&lt;=6,WEEKDAY(Tabela1[[#This Row],[Dzień]])&gt;=2),ROUNDDOWN(Tabela1[[#This Row],[Popyt]]*Tabela1[[#This Row],[Liczba Rowerów]],0)*E$734,0)</f>
        <v>264</v>
      </c>
      <c r="N665" s="7">
        <f>Tabela1[[#This Row],[Testowany przychód]]-Tabela1[[#This Row],[Koszt Serwisu]]</f>
        <v>264</v>
      </c>
      <c r="O665" s="4">
        <f>IF(P664 &lt;&gt; 0, O664 + 3, O664)</f>
        <v>58</v>
      </c>
      <c r="P665" s="4">
        <f>IF(AND(C665 &lt;&gt; C666,L664&gt;=2400),2400,0)</f>
        <v>0</v>
      </c>
      <c r="Q665" s="7">
        <f>IF(AND(WEEKDAY(Tabela1[[#This Row],[Dzień]])&lt;=6,WEEKDAY(Tabela1[[#This Row],[Dzień]])&gt;=2),ROUNDDOWN(Tabela1[[#This Row],[Popyt]]*Tabela1[[#This Row],[Nowa liczba rowerów]],0)*30,0)</f>
        <v>690</v>
      </c>
      <c r="R665" s="7">
        <f>IF(WEEKDAY(Tabela1[[#This Row],[Dzień]])=1,Tabela1[[#This Row],[Nowa liczba rowerów]]*15,0) + Tabela1[[#This Row],[Koszt kupionych rowerów]]</f>
        <v>0</v>
      </c>
      <c r="S665"/>
    </row>
    <row r="666" spans="1:19" x14ac:dyDescent="0.25">
      <c r="A666" s="1">
        <v>45591</v>
      </c>
      <c r="B666" s="1" t="s">
        <v>5</v>
      </c>
      <c r="C666" s="4" t="str">
        <f>VLOOKUP(MONTH(Tabela1[[#This Row],[Dzień]]),Tabela3[],2,TRUE)</f>
        <v>Październik</v>
      </c>
      <c r="D666" s="4">
        <f>YEAR(Tabela1[[#This Row],[Dzień]])</f>
        <v>2024</v>
      </c>
      <c r="E666" s="2">
        <f>VLOOKUP(Tabela1[[#This Row],[Pora roku]],TabelaPopyt[],2,FALSE)</f>
        <v>0.4</v>
      </c>
      <c r="F666" s="3">
        <v>10</v>
      </c>
      <c r="G666" s="7">
        <f>IF(AND(WEEKDAY(Tabela1[[#This Row],[Dzień]])&lt;=6,WEEKDAY(Tabela1[[#This Row],[Dzień]])&gt;=2),ROUNDDOWN(Tabela1[[#This Row],[Popyt]]*Tabela1[[#This Row],[Liczba Rowerów]],0)*30,0)</f>
        <v>0</v>
      </c>
      <c r="H666" s="7">
        <f>IF(WEEKDAY(Tabela1[[#This Row],[Dzień]])=1,Tabela1[[#This Row],[Liczba Rowerów]]*15,0)</f>
        <v>0</v>
      </c>
      <c r="I666" s="7">
        <f>Tabela1[[#This Row],[Przychód]]-Tabela1[[#This Row],[Koszt Serwisu]]</f>
        <v>0</v>
      </c>
      <c r="J666" s="7">
        <f>J665+Tabela1[[#This Row],[Przychód]]</f>
        <v>73800</v>
      </c>
      <c r="K666" s="7">
        <f>K665+Tabela1[[#This Row],[Koszt Serwisu]]</f>
        <v>22250</v>
      </c>
      <c r="L666" s="7">
        <f>Tabela1[[#This Row],[Łączny przychód]]-Tabela1[[#This Row],[Łączny Koszt]]</f>
        <v>51550</v>
      </c>
      <c r="M666" s="7">
        <f>IF(AND(WEEKDAY(Tabela1[[#This Row],[Dzień]])&lt;=6,WEEKDAY(Tabela1[[#This Row],[Dzień]])&gt;=2),ROUNDDOWN(Tabela1[[#This Row],[Popyt]]*Tabela1[[#This Row],[Liczba Rowerów]],0)*E$734,0)</f>
        <v>0</v>
      </c>
      <c r="N666" s="7">
        <f>Tabela1[[#This Row],[Testowany przychód]]-Tabela1[[#This Row],[Koszt Serwisu]]</f>
        <v>0</v>
      </c>
      <c r="O666" s="4">
        <f>IF(P665 &lt;&gt; 0, O665 + 3, O665)</f>
        <v>58</v>
      </c>
      <c r="P666" s="4">
        <f>IF(AND(C666 &lt;&gt; C667,L665&gt;=2400),2400,0)</f>
        <v>0</v>
      </c>
      <c r="Q666" s="7">
        <f>IF(AND(WEEKDAY(Tabela1[[#This Row],[Dzień]])&lt;=6,WEEKDAY(Tabela1[[#This Row],[Dzień]])&gt;=2),ROUNDDOWN(Tabela1[[#This Row],[Popyt]]*Tabela1[[#This Row],[Nowa liczba rowerów]],0)*30,0)</f>
        <v>0</v>
      </c>
      <c r="R666" s="7">
        <f>IF(WEEKDAY(Tabela1[[#This Row],[Dzień]])=1,Tabela1[[#This Row],[Nowa liczba rowerów]]*15,0) + Tabela1[[#This Row],[Koszt kupionych rowerów]]</f>
        <v>0</v>
      </c>
      <c r="S666"/>
    </row>
    <row r="667" spans="1:19" x14ac:dyDescent="0.25">
      <c r="A667" s="1">
        <v>45592</v>
      </c>
      <c r="B667" s="1" t="s">
        <v>5</v>
      </c>
      <c r="C667" s="4" t="str">
        <f>VLOOKUP(MONTH(Tabela1[[#This Row],[Dzień]]),Tabela3[],2,TRUE)</f>
        <v>Październik</v>
      </c>
      <c r="D667" s="4">
        <f>YEAR(Tabela1[[#This Row],[Dzień]])</f>
        <v>2024</v>
      </c>
      <c r="E667" s="2">
        <f>VLOOKUP(Tabela1[[#This Row],[Pora roku]],TabelaPopyt[],2,FALSE)</f>
        <v>0.4</v>
      </c>
      <c r="F667" s="3">
        <v>10</v>
      </c>
      <c r="G667" s="7">
        <f>IF(AND(WEEKDAY(Tabela1[[#This Row],[Dzień]])&lt;=6,WEEKDAY(Tabela1[[#This Row],[Dzień]])&gt;=2),ROUNDDOWN(Tabela1[[#This Row],[Popyt]]*Tabela1[[#This Row],[Liczba Rowerów]],0)*30,0)</f>
        <v>0</v>
      </c>
      <c r="H667" s="7">
        <f>IF(WEEKDAY(Tabela1[[#This Row],[Dzień]])=1,Tabela1[[#This Row],[Liczba Rowerów]]*15,0)</f>
        <v>150</v>
      </c>
      <c r="I667" s="7">
        <f>Tabela1[[#This Row],[Przychód]]-Tabela1[[#This Row],[Koszt Serwisu]]</f>
        <v>-150</v>
      </c>
      <c r="J667" s="7">
        <f>J666+Tabela1[[#This Row],[Przychód]]</f>
        <v>73800</v>
      </c>
      <c r="K667" s="7">
        <f>K666+Tabela1[[#This Row],[Koszt Serwisu]]</f>
        <v>22400</v>
      </c>
      <c r="L667" s="7">
        <f>Tabela1[[#This Row],[Łączny przychód]]-Tabela1[[#This Row],[Łączny Koszt]]</f>
        <v>51400</v>
      </c>
      <c r="M667" s="7">
        <f>IF(AND(WEEKDAY(Tabela1[[#This Row],[Dzień]])&lt;=6,WEEKDAY(Tabela1[[#This Row],[Dzień]])&gt;=2),ROUNDDOWN(Tabela1[[#This Row],[Popyt]]*Tabela1[[#This Row],[Liczba Rowerów]],0)*E$734,0)</f>
        <v>0</v>
      </c>
      <c r="N667" s="7">
        <f>Tabela1[[#This Row],[Testowany przychód]]-Tabela1[[#This Row],[Koszt Serwisu]]</f>
        <v>-150</v>
      </c>
      <c r="O667" s="4">
        <f>IF(P666 &lt;&gt; 0, O666 + 3, O666)</f>
        <v>58</v>
      </c>
      <c r="P667" s="4">
        <f>IF(AND(C667 &lt;&gt; C668,L666&gt;=2400),2400,0)</f>
        <v>0</v>
      </c>
      <c r="Q667" s="7">
        <f>IF(AND(WEEKDAY(Tabela1[[#This Row],[Dzień]])&lt;=6,WEEKDAY(Tabela1[[#This Row],[Dzień]])&gt;=2),ROUNDDOWN(Tabela1[[#This Row],[Popyt]]*Tabela1[[#This Row],[Nowa liczba rowerów]],0)*30,0)</f>
        <v>0</v>
      </c>
      <c r="R667" s="7">
        <f>IF(WEEKDAY(Tabela1[[#This Row],[Dzień]])=1,Tabela1[[#This Row],[Nowa liczba rowerów]]*15,0) + Tabela1[[#This Row],[Koszt kupionych rowerów]]</f>
        <v>870</v>
      </c>
      <c r="S667"/>
    </row>
    <row r="668" spans="1:19" x14ac:dyDescent="0.25">
      <c r="A668" s="1">
        <v>45593</v>
      </c>
      <c r="B668" s="1" t="s">
        <v>5</v>
      </c>
      <c r="C668" s="4" t="str">
        <f>VLOOKUP(MONTH(Tabela1[[#This Row],[Dzień]]),Tabela3[],2,TRUE)</f>
        <v>Październik</v>
      </c>
      <c r="D668" s="4">
        <f>YEAR(Tabela1[[#This Row],[Dzień]])</f>
        <v>2024</v>
      </c>
      <c r="E668" s="2">
        <f>VLOOKUP(Tabela1[[#This Row],[Pora roku]],TabelaPopyt[],2,FALSE)</f>
        <v>0.4</v>
      </c>
      <c r="F668" s="3">
        <v>10</v>
      </c>
      <c r="G668" s="7">
        <f>IF(AND(WEEKDAY(Tabela1[[#This Row],[Dzień]])&lt;=6,WEEKDAY(Tabela1[[#This Row],[Dzień]])&gt;=2),ROUNDDOWN(Tabela1[[#This Row],[Popyt]]*Tabela1[[#This Row],[Liczba Rowerów]],0)*30,0)</f>
        <v>120</v>
      </c>
      <c r="H668" s="7">
        <f>IF(WEEKDAY(Tabela1[[#This Row],[Dzień]])=1,Tabela1[[#This Row],[Liczba Rowerów]]*15,0)</f>
        <v>0</v>
      </c>
      <c r="I668" s="7">
        <f>Tabela1[[#This Row],[Przychód]]-Tabela1[[#This Row],[Koszt Serwisu]]</f>
        <v>120</v>
      </c>
      <c r="J668" s="7">
        <f>J667+Tabela1[[#This Row],[Przychód]]</f>
        <v>73920</v>
      </c>
      <c r="K668" s="7">
        <f>K667+Tabela1[[#This Row],[Koszt Serwisu]]</f>
        <v>22400</v>
      </c>
      <c r="L668" s="7">
        <f>Tabela1[[#This Row],[Łączny przychód]]-Tabela1[[#This Row],[Łączny Koszt]]</f>
        <v>51520</v>
      </c>
      <c r="M668" s="7">
        <f>IF(AND(WEEKDAY(Tabela1[[#This Row],[Dzień]])&lt;=6,WEEKDAY(Tabela1[[#This Row],[Dzień]])&gt;=2),ROUNDDOWN(Tabela1[[#This Row],[Popyt]]*Tabela1[[#This Row],[Liczba Rowerów]],0)*E$734,0)</f>
        <v>264</v>
      </c>
      <c r="N668" s="7">
        <f>Tabela1[[#This Row],[Testowany przychód]]-Tabela1[[#This Row],[Koszt Serwisu]]</f>
        <v>264</v>
      </c>
      <c r="O668" s="4">
        <f>IF(P667 &lt;&gt; 0, O667 + 3, O667)</f>
        <v>58</v>
      </c>
      <c r="P668" s="4">
        <f>IF(AND(C668 &lt;&gt; C669,L667&gt;=2400),2400,0)</f>
        <v>0</v>
      </c>
      <c r="Q668" s="7">
        <f>IF(AND(WEEKDAY(Tabela1[[#This Row],[Dzień]])&lt;=6,WEEKDAY(Tabela1[[#This Row],[Dzień]])&gt;=2),ROUNDDOWN(Tabela1[[#This Row],[Popyt]]*Tabela1[[#This Row],[Nowa liczba rowerów]],0)*30,0)</f>
        <v>690</v>
      </c>
      <c r="R668" s="7">
        <f>IF(WEEKDAY(Tabela1[[#This Row],[Dzień]])=1,Tabela1[[#This Row],[Nowa liczba rowerów]]*15,0) + Tabela1[[#This Row],[Koszt kupionych rowerów]]</f>
        <v>0</v>
      </c>
      <c r="S668"/>
    </row>
    <row r="669" spans="1:19" x14ac:dyDescent="0.25">
      <c r="A669" s="1">
        <v>45594</v>
      </c>
      <c r="B669" s="1" t="s">
        <v>5</v>
      </c>
      <c r="C669" s="4" t="str">
        <f>VLOOKUP(MONTH(Tabela1[[#This Row],[Dzień]]),Tabela3[],2,TRUE)</f>
        <v>Październik</v>
      </c>
      <c r="D669" s="4">
        <f>YEAR(Tabela1[[#This Row],[Dzień]])</f>
        <v>2024</v>
      </c>
      <c r="E669" s="2">
        <f>VLOOKUP(Tabela1[[#This Row],[Pora roku]],TabelaPopyt[],2,FALSE)</f>
        <v>0.4</v>
      </c>
      <c r="F669" s="3">
        <v>10</v>
      </c>
      <c r="G669" s="7">
        <f>IF(AND(WEEKDAY(Tabela1[[#This Row],[Dzień]])&lt;=6,WEEKDAY(Tabela1[[#This Row],[Dzień]])&gt;=2),ROUNDDOWN(Tabela1[[#This Row],[Popyt]]*Tabela1[[#This Row],[Liczba Rowerów]],0)*30,0)</f>
        <v>120</v>
      </c>
      <c r="H669" s="7">
        <f>IF(WEEKDAY(Tabela1[[#This Row],[Dzień]])=1,Tabela1[[#This Row],[Liczba Rowerów]]*15,0)</f>
        <v>0</v>
      </c>
      <c r="I669" s="7">
        <f>Tabela1[[#This Row],[Przychód]]-Tabela1[[#This Row],[Koszt Serwisu]]</f>
        <v>120</v>
      </c>
      <c r="J669" s="7">
        <f>J668+Tabela1[[#This Row],[Przychód]]</f>
        <v>74040</v>
      </c>
      <c r="K669" s="7">
        <f>K668+Tabela1[[#This Row],[Koszt Serwisu]]</f>
        <v>22400</v>
      </c>
      <c r="L669" s="7">
        <f>Tabela1[[#This Row],[Łączny przychód]]-Tabela1[[#This Row],[Łączny Koszt]]</f>
        <v>51640</v>
      </c>
      <c r="M669" s="7">
        <f>IF(AND(WEEKDAY(Tabela1[[#This Row],[Dzień]])&lt;=6,WEEKDAY(Tabela1[[#This Row],[Dzień]])&gt;=2),ROUNDDOWN(Tabela1[[#This Row],[Popyt]]*Tabela1[[#This Row],[Liczba Rowerów]],0)*E$734,0)</f>
        <v>264</v>
      </c>
      <c r="N669" s="7">
        <f>Tabela1[[#This Row],[Testowany przychód]]-Tabela1[[#This Row],[Koszt Serwisu]]</f>
        <v>264</v>
      </c>
      <c r="O669" s="4">
        <f>IF(P668 &lt;&gt; 0, O668 + 3, O668)</f>
        <v>58</v>
      </c>
      <c r="P669" s="4">
        <f>IF(AND(C669 &lt;&gt; C670,L668&gt;=2400),2400,0)</f>
        <v>0</v>
      </c>
      <c r="Q669" s="7">
        <f>IF(AND(WEEKDAY(Tabela1[[#This Row],[Dzień]])&lt;=6,WEEKDAY(Tabela1[[#This Row],[Dzień]])&gt;=2),ROUNDDOWN(Tabela1[[#This Row],[Popyt]]*Tabela1[[#This Row],[Nowa liczba rowerów]],0)*30,0)</f>
        <v>690</v>
      </c>
      <c r="R669" s="7">
        <f>IF(WEEKDAY(Tabela1[[#This Row],[Dzień]])=1,Tabela1[[#This Row],[Nowa liczba rowerów]]*15,0) + Tabela1[[#This Row],[Koszt kupionych rowerów]]</f>
        <v>0</v>
      </c>
      <c r="S669"/>
    </row>
    <row r="670" spans="1:19" x14ac:dyDescent="0.25">
      <c r="A670" s="1">
        <v>45595</v>
      </c>
      <c r="B670" s="1" t="s">
        <v>5</v>
      </c>
      <c r="C670" s="4" t="str">
        <f>VLOOKUP(MONTH(Tabela1[[#This Row],[Dzień]]),Tabela3[],2,TRUE)</f>
        <v>Październik</v>
      </c>
      <c r="D670" s="4">
        <f>YEAR(Tabela1[[#This Row],[Dzień]])</f>
        <v>2024</v>
      </c>
      <c r="E670" s="2">
        <f>VLOOKUP(Tabela1[[#This Row],[Pora roku]],TabelaPopyt[],2,FALSE)</f>
        <v>0.4</v>
      </c>
      <c r="F670" s="3">
        <v>10</v>
      </c>
      <c r="G670" s="7">
        <f>IF(AND(WEEKDAY(Tabela1[[#This Row],[Dzień]])&lt;=6,WEEKDAY(Tabela1[[#This Row],[Dzień]])&gt;=2),ROUNDDOWN(Tabela1[[#This Row],[Popyt]]*Tabela1[[#This Row],[Liczba Rowerów]],0)*30,0)</f>
        <v>120</v>
      </c>
      <c r="H670" s="7">
        <f>IF(WEEKDAY(Tabela1[[#This Row],[Dzień]])=1,Tabela1[[#This Row],[Liczba Rowerów]]*15,0)</f>
        <v>0</v>
      </c>
      <c r="I670" s="7">
        <f>Tabela1[[#This Row],[Przychód]]-Tabela1[[#This Row],[Koszt Serwisu]]</f>
        <v>120</v>
      </c>
      <c r="J670" s="7">
        <f>J669+Tabela1[[#This Row],[Przychód]]</f>
        <v>74160</v>
      </c>
      <c r="K670" s="7">
        <f>K669+Tabela1[[#This Row],[Koszt Serwisu]]</f>
        <v>22400</v>
      </c>
      <c r="L670" s="7">
        <f>Tabela1[[#This Row],[Łączny przychód]]-Tabela1[[#This Row],[Łączny Koszt]]</f>
        <v>51760</v>
      </c>
      <c r="M670" s="7">
        <f>IF(AND(WEEKDAY(Tabela1[[#This Row],[Dzień]])&lt;=6,WEEKDAY(Tabela1[[#This Row],[Dzień]])&gt;=2),ROUNDDOWN(Tabela1[[#This Row],[Popyt]]*Tabela1[[#This Row],[Liczba Rowerów]],0)*E$734,0)</f>
        <v>264</v>
      </c>
      <c r="N670" s="7">
        <f>Tabela1[[#This Row],[Testowany przychód]]-Tabela1[[#This Row],[Koszt Serwisu]]</f>
        <v>264</v>
      </c>
      <c r="O670" s="4">
        <f>IF(P669 &lt;&gt; 0, O669 + 3, O669)</f>
        <v>58</v>
      </c>
      <c r="P670" s="4">
        <f>IF(AND(C670 &lt;&gt; C671,L669&gt;=2400),2400,0)</f>
        <v>0</v>
      </c>
      <c r="Q670" s="7">
        <f>IF(AND(WEEKDAY(Tabela1[[#This Row],[Dzień]])&lt;=6,WEEKDAY(Tabela1[[#This Row],[Dzień]])&gt;=2),ROUNDDOWN(Tabela1[[#This Row],[Popyt]]*Tabela1[[#This Row],[Nowa liczba rowerów]],0)*30,0)</f>
        <v>690</v>
      </c>
      <c r="R670" s="7">
        <f>IF(WEEKDAY(Tabela1[[#This Row],[Dzień]])=1,Tabela1[[#This Row],[Nowa liczba rowerów]]*15,0) + Tabela1[[#This Row],[Koszt kupionych rowerów]]</f>
        <v>0</v>
      </c>
      <c r="S670"/>
    </row>
    <row r="671" spans="1:19" x14ac:dyDescent="0.25">
      <c r="A671" s="1">
        <v>45596</v>
      </c>
      <c r="B671" s="1" t="s">
        <v>5</v>
      </c>
      <c r="C671" s="4" t="str">
        <f>VLOOKUP(MONTH(Tabela1[[#This Row],[Dzień]]),Tabela3[],2,TRUE)</f>
        <v>Październik</v>
      </c>
      <c r="D671" s="4">
        <f>YEAR(Tabela1[[#This Row],[Dzień]])</f>
        <v>2024</v>
      </c>
      <c r="E671" s="2">
        <f>VLOOKUP(Tabela1[[#This Row],[Pora roku]],TabelaPopyt[],2,FALSE)</f>
        <v>0.4</v>
      </c>
      <c r="F671" s="3">
        <v>10</v>
      </c>
      <c r="G671" s="7">
        <f>IF(AND(WEEKDAY(Tabela1[[#This Row],[Dzień]])&lt;=6,WEEKDAY(Tabela1[[#This Row],[Dzień]])&gt;=2),ROUNDDOWN(Tabela1[[#This Row],[Popyt]]*Tabela1[[#This Row],[Liczba Rowerów]],0)*30,0)</f>
        <v>120</v>
      </c>
      <c r="H671" s="7">
        <f>IF(WEEKDAY(Tabela1[[#This Row],[Dzień]])=1,Tabela1[[#This Row],[Liczba Rowerów]]*15,0)</f>
        <v>0</v>
      </c>
      <c r="I671" s="7">
        <f>Tabela1[[#This Row],[Przychód]]-Tabela1[[#This Row],[Koszt Serwisu]]</f>
        <v>120</v>
      </c>
      <c r="J671" s="7">
        <f>J670+Tabela1[[#This Row],[Przychód]]</f>
        <v>74280</v>
      </c>
      <c r="K671" s="7">
        <f>K670+Tabela1[[#This Row],[Koszt Serwisu]]</f>
        <v>22400</v>
      </c>
      <c r="L671" s="7">
        <f>Tabela1[[#This Row],[Łączny przychód]]-Tabela1[[#This Row],[Łączny Koszt]]</f>
        <v>51880</v>
      </c>
      <c r="M671" s="7">
        <f>IF(AND(WEEKDAY(Tabela1[[#This Row],[Dzień]])&lt;=6,WEEKDAY(Tabela1[[#This Row],[Dzień]])&gt;=2),ROUNDDOWN(Tabela1[[#This Row],[Popyt]]*Tabela1[[#This Row],[Liczba Rowerów]],0)*E$734,0)</f>
        <v>264</v>
      </c>
      <c r="N671" s="7">
        <f>Tabela1[[#This Row],[Testowany przychód]]-Tabela1[[#This Row],[Koszt Serwisu]]</f>
        <v>264</v>
      </c>
      <c r="O671" s="4">
        <f>IF(P670 &lt;&gt; 0, O670 + 3, O670)</f>
        <v>58</v>
      </c>
      <c r="P671" s="4">
        <f>IF(AND(C671 &lt;&gt; C672,L670&gt;=2400),2400,0)</f>
        <v>2400</v>
      </c>
      <c r="Q671" s="7">
        <f>IF(AND(WEEKDAY(Tabela1[[#This Row],[Dzień]])&lt;=6,WEEKDAY(Tabela1[[#This Row],[Dzień]])&gt;=2),ROUNDDOWN(Tabela1[[#This Row],[Popyt]]*Tabela1[[#This Row],[Nowa liczba rowerów]],0)*30,0)</f>
        <v>690</v>
      </c>
      <c r="R671" s="7">
        <f>IF(WEEKDAY(Tabela1[[#This Row],[Dzień]])=1,Tabela1[[#This Row],[Nowa liczba rowerów]]*15,0) + Tabela1[[#This Row],[Koszt kupionych rowerów]]</f>
        <v>2400</v>
      </c>
      <c r="S671"/>
    </row>
    <row r="672" spans="1:19" x14ac:dyDescent="0.25">
      <c r="A672" s="1">
        <v>45597</v>
      </c>
      <c r="B672" s="1" t="s">
        <v>5</v>
      </c>
      <c r="C672" s="4" t="str">
        <f>VLOOKUP(MONTH(Tabela1[[#This Row],[Dzień]]),Tabela3[],2,TRUE)</f>
        <v>Listopad</v>
      </c>
      <c r="D672" s="4">
        <f>YEAR(Tabela1[[#This Row],[Dzień]])</f>
        <v>2024</v>
      </c>
      <c r="E672" s="2">
        <f>VLOOKUP(Tabela1[[#This Row],[Pora roku]],TabelaPopyt[],2,FALSE)</f>
        <v>0.4</v>
      </c>
      <c r="F672" s="3">
        <v>10</v>
      </c>
      <c r="G672" s="7">
        <f>IF(AND(WEEKDAY(Tabela1[[#This Row],[Dzień]])&lt;=6,WEEKDAY(Tabela1[[#This Row],[Dzień]])&gt;=2),ROUNDDOWN(Tabela1[[#This Row],[Popyt]]*Tabela1[[#This Row],[Liczba Rowerów]],0)*30,0)</f>
        <v>120</v>
      </c>
      <c r="H672" s="7">
        <f>IF(WEEKDAY(Tabela1[[#This Row],[Dzień]])=1,Tabela1[[#This Row],[Liczba Rowerów]]*15,0)</f>
        <v>0</v>
      </c>
      <c r="I672" s="7">
        <f>Tabela1[[#This Row],[Przychód]]-Tabela1[[#This Row],[Koszt Serwisu]]</f>
        <v>120</v>
      </c>
      <c r="J672" s="7">
        <f>J671+Tabela1[[#This Row],[Przychód]]</f>
        <v>74400</v>
      </c>
      <c r="K672" s="7">
        <f>K671+Tabela1[[#This Row],[Koszt Serwisu]]</f>
        <v>22400</v>
      </c>
      <c r="L672" s="7">
        <f>Tabela1[[#This Row],[Łączny przychód]]-Tabela1[[#This Row],[Łączny Koszt]]</f>
        <v>52000</v>
      </c>
      <c r="M672" s="7">
        <f>IF(AND(WEEKDAY(Tabela1[[#This Row],[Dzień]])&lt;=6,WEEKDAY(Tabela1[[#This Row],[Dzień]])&gt;=2),ROUNDDOWN(Tabela1[[#This Row],[Popyt]]*Tabela1[[#This Row],[Liczba Rowerów]],0)*E$734,0)</f>
        <v>264</v>
      </c>
      <c r="N672" s="7">
        <f>Tabela1[[#This Row],[Testowany przychód]]-Tabela1[[#This Row],[Koszt Serwisu]]</f>
        <v>264</v>
      </c>
      <c r="O672" s="4">
        <f>IF(P671 &lt;&gt; 0, O671 + 3, O671)</f>
        <v>61</v>
      </c>
      <c r="P672" s="4">
        <f>IF(AND(C672 &lt;&gt; C673,L671&gt;=2400),2400,0)</f>
        <v>0</v>
      </c>
      <c r="Q672" s="7">
        <f>IF(AND(WEEKDAY(Tabela1[[#This Row],[Dzień]])&lt;=6,WEEKDAY(Tabela1[[#This Row],[Dzień]])&gt;=2),ROUNDDOWN(Tabela1[[#This Row],[Popyt]]*Tabela1[[#This Row],[Nowa liczba rowerów]],0)*30,0)</f>
        <v>720</v>
      </c>
      <c r="R672" s="7">
        <f>IF(WEEKDAY(Tabela1[[#This Row],[Dzień]])=1,Tabela1[[#This Row],[Nowa liczba rowerów]]*15,0) + Tabela1[[#This Row],[Koszt kupionych rowerów]]</f>
        <v>0</v>
      </c>
      <c r="S672"/>
    </row>
    <row r="673" spans="1:19" x14ac:dyDescent="0.25">
      <c r="A673" s="1">
        <v>45598</v>
      </c>
      <c r="B673" s="1" t="s">
        <v>5</v>
      </c>
      <c r="C673" s="4" t="str">
        <f>VLOOKUP(MONTH(Tabela1[[#This Row],[Dzień]]),Tabela3[],2,TRUE)</f>
        <v>Listopad</v>
      </c>
      <c r="D673" s="4">
        <f>YEAR(Tabela1[[#This Row],[Dzień]])</f>
        <v>2024</v>
      </c>
      <c r="E673" s="2">
        <f>VLOOKUP(Tabela1[[#This Row],[Pora roku]],TabelaPopyt[],2,FALSE)</f>
        <v>0.4</v>
      </c>
      <c r="F673" s="3">
        <v>10</v>
      </c>
      <c r="G673" s="7">
        <f>IF(AND(WEEKDAY(Tabela1[[#This Row],[Dzień]])&lt;=6,WEEKDAY(Tabela1[[#This Row],[Dzień]])&gt;=2),ROUNDDOWN(Tabela1[[#This Row],[Popyt]]*Tabela1[[#This Row],[Liczba Rowerów]],0)*30,0)</f>
        <v>0</v>
      </c>
      <c r="H673" s="7">
        <f>IF(WEEKDAY(Tabela1[[#This Row],[Dzień]])=1,Tabela1[[#This Row],[Liczba Rowerów]]*15,0)</f>
        <v>0</v>
      </c>
      <c r="I673" s="7">
        <f>Tabela1[[#This Row],[Przychód]]-Tabela1[[#This Row],[Koszt Serwisu]]</f>
        <v>0</v>
      </c>
      <c r="J673" s="7">
        <f>J672+Tabela1[[#This Row],[Przychód]]</f>
        <v>74400</v>
      </c>
      <c r="K673" s="7">
        <f>K672+Tabela1[[#This Row],[Koszt Serwisu]]</f>
        <v>22400</v>
      </c>
      <c r="L673" s="7">
        <f>Tabela1[[#This Row],[Łączny przychód]]-Tabela1[[#This Row],[Łączny Koszt]]</f>
        <v>52000</v>
      </c>
      <c r="M673" s="7">
        <f>IF(AND(WEEKDAY(Tabela1[[#This Row],[Dzień]])&lt;=6,WEEKDAY(Tabela1[[#This Row],[Dzień]])&gt;=2),ROUNDDOWN(Tabela1[[#This Row],[Popyt]]*Tabela1[[#This Row],[Liczba Rowerów]],0)*E$734,0)</f>
        <v>0</v>
      </c>
      <c r="N673" s="7">
        <f>Tabela1[[#This Row],[Testowany przychód]]-Tabela1[[#This Row],[Koszt Serwisu]]</f>
        <v>0</v>
      </c>
      <c r="O673" s="4">
        <f>IF(P672 &lt;&gt; 0, O672 + 3, O672)</f>
        <v>61</v>
      </c>
      <c r="P673" s="4">
        <f>IF(AND(C673 &lt;&gt; C674,L672&gt;=2400),2400,0)</f>
        <v>0</v>
      </c>
      <c r="Q673" s="7">
        <f>IF(AND(WEEKDAY(Tabela1[[#This Row],[Dzień]])&lt;=6,WEEKDAY(Tabela1[[#This Row],[Dzień]])&gt;=2),ROUNDDOWN(Tabela1[[#This Row],[Popyt]]*Tabela1[[#This Row],[Nowa liczba rowerów]],0)*30,0)</f>
        <v>0</v>
      </c>
      <c r="R673" s="7">
        <f>IF(WEEKDAY(Tabela1[[#This Row],[Dzień]])=1,Tabela1[[#This Row],[Nowa liczba rowerów]]*15,0) + Tabela1[[#This Row],[Koszt kupionych rowerów]]</f>
        <v>0</v>
      </c>
      <c r="S673"/>
    </row>
    <row r="674" spans="1:19" x14ac:dyDescent="0.25">
      <c r="A674" s="1">
        <v>45599</v>
      </c>
      <c r="B674" s="1" t="s">
        <v>5</v>
      </c>
      <c r="C674" s="4" t="str">
        <f>VLOOKUP(MONTH(Tabela1[[#This Row],[Dzień]]),Tabela3[],2,TRUE)</f>
        <v>Listopad</v>
      </c>
      <c r="D674" s="4">
        <f>YEAR(Tabela1[[#This Row],[Dzień]])</f>
        <v>2024</v>
      </c>
      <c r="E674" s="2">
        <f>VLOOKUP(Tabela1[[#This Row],[Pora roku]],TabelaPopyt[],2,FALSE)</f>
        <v>0.4</v>
      </c>
      <c r="F674" s="3">
        <v>10</v>
      </c>
      <c r="G674" s="7">
        <f>IF(AND(WEEKDAY(Tabela1[[#This Row],[Dzień]])&lt;=6,WEEKDAY(Tabela1[[#This Row],[Dzień]])&gt;=2),ROUNDDOWN(Tabela1[[#This Row],[Popyt]]*Tabela1[[#This Row],[Liczba Rowerów]],0)*30,0)</f>
        <v>0</v>
      </c>
      <c r="H674" s="7">
        <f>IF(WEEKDAY(Tabela1[[#This Row],[Dzień]])=1,Tabela1[[#This Row],[Liczba Rowerów]]*15,0)</f>
        <v>150</v>
      </c>
      <c r="I674" s="7">
        <f>Tabela1[[#This Row],[Przychód]]-Tabela1[[#This Row],[Koszt Serwisu]]</f>
        <v>-150</v>
      </c>
      <c r="J674" s="7">
        <f>J673+Tabela1[[#This Row],[Przychód]]</f>
        <v>74400</v>
      </c>
      <c r="K674" s="7">
        <f>K673+Tabela1[[#This Row],[Koszt Serwisu]]</f>
        <v>22550</v>
      </c>
      <c r="L674" s="7">
        <f>Tabela1[[#This Row],[Łączny przychód]]-Tabela1[[#This Row],[Łączny Koszt]]</f>
        <v>51850</v>
      </c>
      <c r="M674" s="7">
        <f>IF(AND(WEEKDAY(Tabela1[[#This Row],[Dzień]])&lt;=6,WEEKDAY(Tabela1[[#This Row],[Dzień]])&gt;=2),ROUNDDOWN(Tabela1[[#This Row],[Popyt]]*Tabela1[[#This Row],[Liczba Rowerów]],0)*E$734,0)</f>
        <v>0</v>
      </c>
      <c r="N674" s="7">
        <f>Tabela1[[#This Row],[Testowany przychód]]-Tabela1[[#This Row],[Koszt Serwisu]]</f>
        <v>-150</v>
      </c>
      <c r="O674" s="4">
        <f>IF(P673 &lt;&gt; 0, O673 + 3, O673)</f>
        <v>61</v>
      </c>
      <c r="P674" s="4">
        <f>IF(AND(C674 &lt;&gt; C675,L673&gt;=2400),2400,0)</f>
        <v>0</v>
      </c>
      <c r="Q674" s="7">
        <f>IF(AND(WEEKDAY(Tabela1[[#This Row],[Dzień]])&lt;=6,WEEKDAY(Tabela1[[#This Row],[Dzień]])&gt;=2),ROUNDDOWN(Tabela1[[#This Row],[Popyt]]*Tabela1[[#This Row],[Nowa liczba rowerów]],0)*30,0)</f>
        <v>0</v>
      </c>
      <c r="R674" s="7">
        <f>IF(WEEKDAY(Tabela1[[#This Row],[Dzień]])=1,Tabela1[[#This Row],[Nowa liczba rowerów]]*15,0) + Tabela1[[#This Row],[Koszt kupionych rowerów]]</f>
        <v>915</v>
      </c>
      <c r="S674"/>
    </row>
    <row r="675" spans="1:19" x14ac:dyDescent="0.25">
      <c r="A675" s="1">
        <v>45600</v>
      </c>
      <c r="B675" s="1" t="s">
        <v>5</v>
      </c>
      <c r="C675" s="4" t="str">
        <f>VLOOKUP(MONTH(Tabela1[[#This Row],[Dzień]]),Tabela3[],2,TRUE)</f>
        <v>Listopad</v>
      </c>
      <c r="D675" s="4">
        <f>YEAR(Tabela1[[#This Row],[Dzień]])</f>
        <v>2024</v>
      </c>
      <c r="E675" s="2">
        <f>VLOOKUP(Tabela1[[#This Row],[Pora roku]],TabelaPopyt[],2,FALSE)</f>
        <v>0.4</v>
      </c>
      <c r="F675" s="3">
        <v>10</v>
      </c>
      <c r="G675" s="7">
        <f>IF(AND(WEEKDAY(Tabela1[[#This Row],[Dzień]])&lt;=6,WEEKDAY(Tabela1[[#This Row],[Dzień]])&gt;=2),ROUNDDOWN(Tabela1[[#This Row],[Popyt]]*Tabela1[[#This Row],[Liczba Rowerów]],0)*30,0)</f>
        <v>120</v>
      </c>
      <c r="H675" s="7">
        <f>IF(WEEKDAY(Tabela1[[#This Row],[Dzień]])=1,Tabela1[[#This Row],[Liczba Rowerów]]*15,0)</f>
        <v>0</v>
      </c>
      <c r="I675" s="7">
        <f>Tabela1[[#This Row],[Przychód]]-Tabela1[[#This Row],[Koszt Serwisu]]</f>
        <v>120</v>
      </c>
      <c r="J675" s="7">
        <f>J674+Tabela1[[#This Row],[Przychód]]</f>
        <v>74520</v>
      </c>
      <c r="K675" s="7">
        <f>K674+Tabela1[[#This Row],[Koszt Serwisu]]</f>
        <v>22550</v>
      </c>
      <c r="L675" s="7">
        <f>Tabela1[[#This Row],[Łączny przychód]]-Tabela1[[#This Row],[Łączny Koszt]]</f>
        <v>51970</v>
      </c>
      <c r="M675" s="7">
        <f>IF(AND(WEEKDAY(Tabela1[[#This Row],[Dzień]])&lt;=6,WEEKDAY(Tabela1[[#This Row],[Dzień]])&gt;=2),ROUNDDOWN(Tabela1[[#This Row],[Popyt]]*Tabela1[[#This Row],[Liczba Rowerów]],0)*E$734,0)</f>
        <v>264</v>
      </c>
      <c r="N675" s="7">
        <f>Tabela1[[#This Row],[Testowany przychód]]-Tabela1[[#This Row],[Koszt Serwisu]]</f>
        <v>264</v>
      </c>
      <c r="O675" s="4">
        <f>IF(P674 &lt;&gt; 0, O674 + 3, O674)</f>
        <v>61</v>
      </c>
      <c r="P675" s="4">
        <f>IF(AND(C675 &lt;&gt; C676,L674&gt;=2400),2400,0)</f>
        <v>0</v>
      </c>
      <c r="Q675" s="7">
        <f>IF(AND(WEEKDAY(Tabela1[[#This Row],[Dzień]])&lt;=6,WEEKDAY(Tabela1[[#This Row],[Dzień]])&gt;=2),ROUNDDOWN(Tabela1[[#This Row],[Popyt]]*Tabela1[[#This Row],[Nowa liczba rowerów]],0)*30,0)</f>
        <v>720</v>
      </c>
      <c r="R675" s="7">
        <f>IF(WEEKDAY(Tabela1[[#This Row],[Dzień]])=1,Tabela1[[#This Row],[Nowa liczba rowerów]]*15,0) + Tabela1[[#This Row],[Koszt kupionych rowerów]]</f>
        <v>0</v>
      </c>
      <c r="S675"/>
    </row>
    <row r="676" spans="1:19" x14ac:dyDescent="0.25">
      <c r="A676" s="1">
        <v>45601</v>
      </c>
      <c r="B676" s="1" t="s">
        <v>5</v>
      </c>
      <c r="C676" s="4" t="str">
        <f>VLOOKUP(MONTH(Tabela1[[#This Row],[Dzień]]),Tabela3[],2,TRUE)</f>
        <v>Listopad</v>
      </c>
      <c r="D676" s="4">
        <f>YEAR(Tabela1[[#This Row],[Dzień]])</f>
        <v>2024</v>
      </c>
      <c r="E676" s="2">
        <f>VLOOKUP(Tabela1[[#This Row],[Pora roku]],TabelaPopyt[],2,FALSE)</f>
        <v>0.4</v>
      </c>
      <c r="F676" s="3">
        <v>10</v>
      </c>
      <c r="G676" s="7">
        <f>IF(AND(WEEKDAY(Tabela1[[#This Row],[Dzień]])&lt;=6,WEEKDAY(Tabela1[[#This Row],[Dzień]])&gt;=2),ROUNDDOWN(Tabela1[[#This Row],[Popyt]]*Tabela1[[#This Row],[Liczba Rowerów]],0)*30,0)</f>
        <v>120</v>
      </c>
      <c r="H676" s="7">
        <f>IF(WEEKDAY(Tabela1[[#This Row],[Dzień]])=1,Tabela1[[#This Row],[Liczba Rowerów]]*15,0)</f>
        <v>0</v>
      </c>
      <c r="I676" s="7">
        <f>Tabela1[[#This Row],[Przychód]]-Tabela1[[#This Row],[Koszt Serwisu]]</f>
        <v>120</v>
      </c>
      <c r="J676" s="7">
        <f>J675+Tabela1[[#This Row],[Przychód]]</f>
        <v>74640</v>
      </c>
      <c r="K676" s="7">
        <f>K675+Tabela1[[#This Row],[Koszt Serwisu]]</f>
        <v>22550</v>
      </c>
      <c r="L676" s="7">
        <f>Tabela1[[#This Row],[Łączny przychód]]-Tabela1[[#This Row],[Łączny Koszt]]</f>
        <v>52090</v>
      </c>
      <c r="M676" s="7">
        <f>IF(AND(WEEKDAY(Tabela1[[#This Row],[Dzień]])&lt;=6,WEEKDAY(Tabela1[[#This Row],[Dzień]])&gt;=2),ROUNDDOWN(Tabela1[[#This Row],[Popyt]]*Tabela1[[#This Row],[Liczba Rowerów]],0)*E$734,0)</f>
        <v>264</v>
      </c>
      <c r="N676" s="7">
        <f>Tabela1[[#This Row],[Testowany przychód]]-Tabela1[[#This Row],[Koszt Serwisu]]</f>
        <v>264</v>
      </c>
      <c r="O676" s="4">
        <f>IF(P675 &lt;&gt; 0, O675 + 3, O675)</f>
        <v>61</v>
      </c>
      <c r="P676" s="4">
        <f>IF(AND(C676 &lt;&gt; C677,L675&gt;=2400),2400,0)</f>
        <v>0</v>
      </c>
      <c r="Q676" s="7">
        <f>IF(AND(WEEKDAY(Tabela1[[#This Row],[Dzień]])&lt;=6,WEEKDAY(Tabela1[[#This Row],[Dzień]])&gt;=2),ROUNDDOWN(Tabela1[[#This Row],[Popyt]]*Tabela1[[#This Row],[Nowa liczba rowerów]],0)*30,0)</f>
        <v>720</v>
      </c>
      <c r="R676" s="7">
        <f>IF(WEEKDAY(Tabela1[[#This Row],[Dzień]])=1,Tabela1[[#This Row],[Nowa liczba rowerów]]*15,0) + Tabela1[[#This Row],[Koszt kupionych rowerów]]</f>
        <v>0</v>
      </c>
      <c r="S676"/>
    </row>
    <row r="677" spans="1:19" x14ac:dyDescent="0.25">
      <c r="A677" s="1">
        <v>45602</v>
      </c>
      <c r="B677" s="1" t="s">
        <v>5</v>
      </c>
      <c r="C677" s="4" t="str">
        <f>VLOOKUP(MONTH(Tabela1[[#This Row],[Dzień]]),Tabela3[],2,TRUE)</f>
        <v>Listopad</v>
      </c>
      <c r="D677" s="4">
        <f>YEAR(Tabela1[[#This Row],[Dzień]])</f>
        <v>2024</v>
      </c>
      <c r="E677" s="2">
        <f>VLOOKUP(Tabela1[[#This Row],[Pora roku]],TabelaPopyt[],2,FALSE)</f>
        <v>0.4</v>
      </c>
      <c r="F677" s="3">
        <v>10</v>
      </c>
      <c r="G677" s="7">
        <f>IF(AND(WEEKDAY(Tabela1[[#This Row],[Dzień]])&lt;=6,WEEKDAY(Tabela1[[#This Row],[Dzień]])&gt;=2),ROUNDDOWN(Tabela1[[#This Row],[Popyt]]*Tabela1[[#This Row],[Liczba Rowerów]],0)*30,0)</f>
        <v>120</v>
      </c>
      <c r="H677" s="7">
        <f>IF(WEEKDAY(Tabela1[[#This Row],[Dzień]])=1,Tabela1[[#This Row],[Liczba Rowerów]]*15,0)</f>
        <v>0</v>
      </c>
      <c r="I677" s="7">
        <f>Tabela1[[#This Row],[Przychód]]-Tabela1[[#This Row],[Koszt Serwisu]]</f>
        <v>120</v>
      </c>
      <c r="J677" s="7">
        <f>J676+Tabela1[[#This Row],[Przychód]]</f>
        <v>74760</v>
      </c>
      <c r="K677" s="7">
        <f>K676+Tabela1[[#This Row],[Koszt Serwisu]]</f>
        <v>22550</v>
      </c>
      <c r="L677" s="7">
        <f>Tabela1[[#This Row],[Łączny przychód]]-Tabela1[[#This Row],[Łączny Koszt]]</f>
        <v>52210</v>
      </c>
      <c r="M677" s="7">
        <f>IF(AND(WEEKDAY(Tabela1[[#This Row],[Dzień]])&lt;=6,WEEKDAY(Tabela1[[#This Row],[Dzień]])&gt;=2),ROUNDDOWN(Tabela1[[#This Row],[Popyt]]*Tabela1[[#This Row],[Liczba Rowerów]],0)*E$734,0)</f>
        <v>264</v>
      </c>
      <c r="N677" s="7">
        <f>Tabela1[[#This Row],[Testowany przychód]]-Tabela1[[#This Row],[Koszt Serwisu]]</f>
        <v>264</v>
      </c>
      <c r="O677" s="4">
        <f>IF(P676 &lt;&gt; 0, O676 + 3, O676)</f>
        <v>61</v>
      </c>
      <c r="P677" s="4">
        <f>IF(AND(C677 &lt;&gt; C678,L676&gt;=2400),2400,0)</f>
        <v>0</v>
      </c>
      <c r="Q677" s="7">
        <f>IF(AND(WEEKDAY(Tabela1[[#This Row],[Dzień]])&lt;=6,WEEKDAY(Tabela1[[#This Row],[Dzień]])&gt;=2),ROUNDDOWN(Tabela1[[#This Row],[Popyt]]*Tabela1[[#This Row],[Nowa liczba rowerów]],0)*30,0)</f>
        <v>720</v>
      </c>
      <c r="R677" s="7">
        <f>IF(WEEKDAY(Tabela1[[#This Row],[Dzień]])=1,Tabela1[[#This Row],[Nowa liczba rowerów]]*15,0) + Tabela1[[#This Row],[Koszt kupionych rowerów]]</f>
        <v>0</v>
      </c>
      <c r="S677"/>
    </row>
    <row r="678" spans="1:19" x14ac:dyDescent="0.25">
      <c r="A678" s="1">
        <v>45603</v>
      </c>
      <c r="B678" s="1" t="s">
        <v>5</v>
      </c>
      <c r="C678" s="4" t="str">
        <f>VLOOKUP(MONTH(Tabela1[[#This Row],[Dzień]]),Tabela3[],2,TRUE)</f>
        <v>Listopad</v>
      </c>
      <c r="D678" s="4">
        <f>YEAR(Tabela1[[#This Row],[Dzień]])</f>
        <v>2024</v>
      </c>
      <c r="E678" s="2">
        <f>VLOOKUP(Tabela1[[#This Row],[Pora roku]],TabelaPopyt[],2,FALSE)</f>
        <v>0.4</v>
      </c>
      <c r="F678" s="3">
        <v>10</v>
      </c>
      <c r="G678" s="7">
        <f>IF(AND(WEEKDAY(Tabela1[[#This Row],[Dzień]])&lt;=6,WEEKDAY(Tabela1[[#This Row],[Dzień]])&gt;=2),ROUNDDOWN(Tabela1[[#This Row],[Popyt]]*Tabela1[[#This Row],[Liczba Rowerów]],0)*30,0)</f>
        <v>120</v>
      </c>
      <c r="H678" s="7">
        <f>IF(WEEKDAY(Tabela1[[#This Row],[Dzień]])=1,Tabela1[[#This Row],[Liczba Rowerów]]*15,0)</f>
        <v>0</v>
      </c>
      <c r="I678" s="7">
        <f>Tabela1[[#This Row],[Przychód]]-Tabela1[[#This Row],[Koszt Serwisu]]</f>
        <v>120</v>
      </c>
      <c r="J678" s="7">
        <f>J677+Tabela1[[#This Row],[Przychód]]</f>
        <v>74880</v>
      </c>
      <c r="K678" s="7">
        <f>K677+Tabela1[[#This Row],[Koszt Serwisu]]</f>
        <v>22550</v>
      </c>
      <c r="L678" s="7">
        <f>Tabela1[[#This Row],[Łączny przychód]]-Tabela1[[#This Row],[Łączny Koszt]]</f>
        <v>52330</v>
      </c>
      <c r="M678" s="7">
        <f>IF(AND(WEEKDAY(Tabela1[[#This Row],[Dzień]])&lt;=6,WEEKDAY(Tabela1[[#This Row],[Dzień]])&gt;=2),ROUNDDOWN(Tabela1[[#This Row],[Popyt]]*Tabela1[[#This Row],[Liczba Rowerów]],0)*E$734,0)</f>
        <v>264</v>
      </c>
      <c r="N678" s="7">
        <f>Tabela1[[#This Row],[Testowany przychód]]-Tabela1[[#This Row],[Koszt Serwisu]]</f>
        <v>264</v>
      </c>
      <c r="O678" s="4">
        <f>IF(P677 &lt;&gt; 0, O677 + 3, O677)</f>
        <v>61</v>
      </c>
      <c r="P678" s="4">
        <f>IF(AND(C678 &lt;&gt; C679,L677&gt;=2400),2400,0)</f>
        <v>0</v>
      </c>
      <c r="Q678" s="7">
        <f>IF(AND(WEEKDAY(Tabela1[[#This Row],[Dzień]])&lt;=6,WEEKDAY(Tabela1[[#This Row],[Dzień]])&gt;=2),ROUNDDOWN(Tabela1[[#This Row],[Popyt]]*Tabela1[[#This Row],[Nowa liczba rowerów]],0)*30,0)</f>
        <v>720</v>
      </c>
      <c r="R678" s="7">
        <f>IF(WEEKDAY(Tabela1[[#This Row],[Dzień]])=1,Tabela1[[#This Row],[Nowa liczba rowerów]]*15,0) + Tabela1[[#This Row],[Koszt kupionych rowerów]]</f>
        <v>0</v>
      </c>
      <c r="S678"/>
    </row>
    <row r="679" spans="1:19" x14ac:dyDescent="0.25">
      <c r="A679" s="1">
        <v>45604</v>
      </c>
      <c r="B679" s="1" t="s">
        <v>5</v>
      </c>
      <c r="C679" s="4" t="str">
        <f>VLOOKUP(MONTH(Tabela1[[#This Row],[Dzień]]),Tabela3[],2,TRUE)</f>
        <v>Listopad</v>
      </c>
      <c r="D679" s="4">
        <f>YEAR(Tabela1[[#This Row],[Dzień]])</f>
        <v>2024</v>
      </c>
      <c r="E679" s="2">
        <f>VLOOKUP(Tabela1[[#This Row],[Pora roku]],TabelaPopyt[],2,FALSE)</f>
        <v>0.4</v>
      </c>
      <c r="F679" s="3">
        <v>10</v>
      </c>
      <c r="G679" s="7">
        <f>IF(AND(WEEKDAY(Tabela1[[#This Row],[Dzień]])&lt;=6,WEEKDAY(Tabela1[[#This Row],[Dzień]])&gt;=2),ROUNDDOWN(Tabela1[[#This Row],[Popyt]]*Tabela1[[#This Row],[Liczba Rowerów]],0)*30,0)</f>
        <v>120</v>
      </c>
      <c r="H679" s="7">
        <f>IF(WEEKDAY(Tabela1[[#This Row],[Dzień]])=1,Tabela1[[#This Row],[Liczba Rowerów]]*15,0)</f>
        <v>0</v>
      </c>
      <c r="I679" s="7">
        <f>Tabela1[[#This Row],[Przychód]]-Tabela1[[#This Row],[Koszt Serwisu]]</f>
        <v>120</v>
      </c>
      <c r="J679" s="7">
        <f>J678+Tabela1[[#This Row],[Przychód]]</f>
        <v>75000</v>
      </c>
      <c r="K679" s="7">
        <f>K678+Tabela1[[#This Row],[Koszt Serwisu]]</f>
        <v>22550</v>
      </c>
      <c r="L679" s="7">
        <f>Tabela1[[#This Row],[Łączny przychód]]-Tabela1[[#This Row],[Łączny Koszt]]</f>
        <v>52450</v>
      </c>
      <c r="M679" s="7">
        <f>IF(AND(WEEKDAY(Tabela1[[#This Row],[Dzień]])&lt;=6,WEEKDAY(Tabela1[[#This Row],[Dzień]])&gt;=2),ROUNDDOWN(Tabela1[[#This Row],[Popyt]]*Tabela1[[#This Row],[Liczba Rowerów]],0)*E$734,0)</f>
        <v>264</v>
      </c>
      <c r="N679" s="7">
        <f>Tabela1[[#This Row],[Testowany przychód]]-Tabela1[[#This Row],[Koszt Serwisu]]</f>
        <v>264</v>
      </c>
      <c r="O679" s="4">
        <f>IF(P678 &lt;&gt; 0, O678 + 3, O678)</f>
        <v>61</v>
      </c>
      <c r="P679" s="4">
        <f>IF(AND(C679 &lt;&gt; C680,L678&gt;=2400),2400,0)</f>
        <v>0</v>
      </c>
      <c r="Q679" s="7">
        <f>IF(AND(WEEKDAY(Tabela1[[#This Row],[Dzień]])&lt;=6,WEEKDAY(Tabela1[[#This Row],[Dzień]])&gt;=2),ROUNDDOWN(Tabela1[[#This Row],[Popyt]]*Tabela1[[#This Row],[Nowa liczba rowerów]],0)*30,0)</f>
        <v>720</v>
      </c>
      <c r="R679" s="7">
        <f>IF(WEEKDAY(Tabela1[[#This Row],[Dzień]])=1,Tabela1[[#This Row],[Nowa liczba rowerów]]*15,0) + Tabela1[[#This Row],[Koszt kupionych rowerów]]</f>
        <v>0</v>
      </c>
      <c r="S679"/>
    </row>
    <row r="680" spans="1:19" x14ac:dyDescent="0.25">
      <c r="A680" s="1">
        <v>45605</v>
      </c>
      <c r="B680" s="1" t="s">
        <v>5</v>
      </c>
      <c r="C680" s="4" t="str">
        <f>VLOOKUP(MONTH(Tabela1[[#This Row],[Dzień]]),Tabela3[],2,TRUE)</f>
        <v>Listopad</v>
      </c>
      <c r="D680" s="4">
        <f>YEAR(Tabela1[[#This Row],[Dzień]])</f>
        <v>2024</v>
      </c>
      <c r="E680" s="2">
        <f>VLOOKUP(Tabela1[[#This Row],[Pora roku]],TabelaPopyt[],2,FALSE)</f>
        <v>0.4</v>
      </c>
      <c r="F680" s="3">
        <v>10</v>
      </c>
      <c r="G680" s="7">
        <f>IF(AND(WEEKDAY(Tabela1[[#This Row],[Dzień]])&lt;=6,WEEKDAY(Tabela1[[#This Row],[Dzień]])&gt;=2),ROUNDDOWN(Tabela1[[#This Row],[Popyt]]*Tabela1[[#This Row],[Liczba Rowerów]],0)*30,0)</f>
        <v>0</v>
      </c>
      <c r="H680" s="7">
        <f>IF(WEEKDAY(Tabela1[[#This Row],[Dzień]])=1,Tabela1[[#This Row],[Liczba Rowerów]]*15,0)</f>
        <v>0</v>
      </c>
      <c r="I680" s="7">
        <f>Tabela1[[#This Row],[Przychód]]-Tabela1[[#This Row],[Koszt Serwisu]]</f>
        <v>0</v>
      </c>
      <c r="J680" s="7">
        <f>J679+Tabela1[[#This Row],[Przychód]]</f>
        <v>75000</v>
      </c>
      <c r="K680" s="7">
        <f>K679+Tabela1[[#This Row],[Koszt Serwisu]]</f>
        <v>22550</v>
      </c>
      <c r="L680" s="7">
        <f>Tabela1[[#This Row],[Łączny przychód]]-Tabela1[[#This Row],[Łączny Koszt]]</f>
        <v>52450</v>
      </c>
      <c r="M680" s="7">
        <f>IF(AND(WEEKDAY(Tabela1[[#This Row],[Dzień]])&lt;=6,WEEKDAY(Tabela1[[#This Row],[Dzień]])&gt;=2),ROUNDDOWN(Tabela1[[#This Row],[Popyt]]*Tabela1[[#This Row],[Liczba Rowerów]],0)*E$734,0)</f>
        <v>0</v>
      </c>
      <c r="N680" s="7">
        <f>Tabela1[[#This Row],[Testowany przychód]]-Tabela1[[#This Row],[Koszt Serwisu]]</f>
        <v>0</v>
      </c>
      <c r="O680" s="4">
        <f>IF(P679 &lt;&gt; 0, O679 + 3, O679)</f>
        <v>61</v>
      </c>
      <c r="P680" s="4">
        <f>IF(AND(C680 &lt;&gt; C681,L679&gt;=2400),2400,0)</f>
        <v>0</v>
      </c>
      <c r="Q680" s="7">
        <f>IF(AND(WEEKDAY(Tabela1[[#This Row],[Dzień]])&lt;=6,WEEKDAY(Tabela1[[#This Row],[Dzień]])&gt;=2),ROUNDDOWN(Tabela1[[#This Row],[Popyt]]*Tabela1[[#This Row],[Nowa liczba rowerów]],0)*30,0)</f>
        <v>0</v>
      </c>
      <c r="R680" s="7">
        <f>IF(WEEKDAY(Tabela1[[#This Row],[Dzień]])=1,Tabela1[[#This Row],[Nowa liczba rowerów]]*15,0) + Tabela1[[#This Row],[Koszt kupionych rowerów]]</f>
        <v>0</v>
      </c>
      <c r="S680"/>
    </row>
    <row r="681" spans="1:19" x14ac:dyDescent="0.25">
      <c r="A681" s="1">
        <v>45606</v>
      </c>
      <c r="B681" s="1" t="s">
        <v>5</v>
      </c>
      <c r="C681" s="4" t="str">
        <f>VLOOKUP(MONTH(Tabela1[[#This Row],[Dzień]]),Tabela3[],2,TRUE)</f>
        <v>Listopad</v>
      </c>
      <c r="D681" s="4">
        <f>YEAR(Tabela1[[#This Row],[Dzień]])</f>
        <v>2024</v>
      </c>
      <c r="E681" s="2">
        <f>VLOOKUP(Tabela1[[#This Row],[Pora roku]],TabelaPopyt[],2,FALSE)</f>
        <v>0.4</v>
      </c>
      <c r="F681" s="3">
        <v>10</v>
      </c>
      <c r="G681" s="7">
        <f>IF(AND(WEEKDAY(Tabela1[[#This Row],[Dzień]])&lt;=6,WEEKDAY(Tabela1[[#This Row],[Dzień]])&gt;=2),ROUNDDOWN(Tabela1[[#This Row],[Popyt]]*Tabela1[[#This Row],[Liczba Rowerów]],0)*30,0)</f>
        <v>0</v>
      </c>
      <c r="H681" s="7">
        <f>IF(WEEKDAY(Tabela1[[#This Row],[Dzień]])=1,Tabela1[[#This Row],[Liczba Rowerów]]*15,0)</f>
        <v>150</v>
      </c>
      <c r="I681" s="7">
        <f>Tabela1[[#This Row],[Przychód]]-Tabela1[[#This Row],[Koszt Serwisu]]</f>
        <v>-150</v>
      </c>
      <c r="J681" s="7">
        <f>J680+Tabela1[[#This Row],[Przychód]]</f>
        <v>75000</v>
      </c>
      <c r="K681" s="7">
        <f>K680+Tabela1[[#This Row],[Koszt Serwisu]]</f>
        <v>22700</v>
      </c>
      <c r="L681" s="7">
        <f>Tabela1[[#This Row],[Łączny przychód]]-Tabela1[[#This Row],[Łączny Koszt]]</f>
        <v>52300</v>
      </c>
      <c r="M681" s="7">
        <f>IF(AND(WEEKDAY(Tabela1[[#This Row],[Dzień]])&lt;=6,WEEKDAY(Tabela1[[#This Row],[Dzień]])&gt;=2),ROUNDDOWN(Tabela1[[#This Row],[Popyt]]*Tabela1[[#This Row],[Liczba Rowerów]],0)*E$734,0)</f>
        <v>0</v>
      </c>
      <c r="N681" s="7">
        <f>Tabela1[[#This Row],[Testowany przychód]]-Tabela1[[#This Row],[Koszt Serwisu]]</f>
        <v>-150</v>
      </c>
      <c r="O681" s="4">
        <f>IF(P680 &lt;&gt; 0, O680 + 3, O680)</f>
        <v>61</v>
      </c>
      <c r="P681" s="4">
        <f>IF(AND(C681 &lt;&gt; C682,L680&gt;=2400),2400,0)</f>
        <v>0</v>
      </c>
      <c r="Q681" s="7">
        <f>IF(AND(WEEKDAY(Tabela1[[#This Row],[Dzień]])&lt;=6,WEEKDAY(Tabela1[[#This Row],[Dzień]])&gt;=2),ROUNDDOWN(Tabela1[[#This Row],[Popyt]]*Tabela1[[#This Row],[Nowa liczba rowerów]],0)*30,0)</f>
        <v>0</v>
      </c>
      <c r="R681" s="7">
        <f>IF(WEEKDAY(Tabela1[[#This Row],[Dzień]])=1,Tabela1[[#This Row],[Nowa liczba rowerów]]*15,0) + Tabela1[[#This Row],[Koszt kupionych rowerów]]</f>
        <v>915</v>
      </c>
      <c r="S681"/>
    </row>
    <row r="682" spans="1:19" x14ac:dyDescent="0.25">
      <c r="A682" s="1">
        <v>45607</v>
      </c>
      <c r="B682" s="1" t="s">
        <v>5</v>
      </c>
      <c r="C682" s="4" t="str">
        <f>VLOOKUP(MONTH(Tabela1[[#This Row],[Dzień]]),Tabela3[],2,TRUE)</f>
        <v>Listopad</v>
      </c>
      <c r="D682" s="4">
        <f>YEAR(Tabela1[[#This Row],[Dzień]])</f>
        <v>2024</v>
      </c>
      <c r="E682" s="2">
        <f>VLOOKUP(Tabela1[[#This Row],[Pora roku]],TabelaPopyt[],2,FALSE)</f>
        <v>0.4</v>
      </c>
      <c r="F682" s="3">
        <v>10</v>
      </c>
      <c r="G682" s="7">
        <f>IF(AND(WEEKDAY(Tabela1[[#This Row],[Dzień]])&lt;=6,WEEKDAY(Tabela1[[#This Row],[Dzień]])&gt;=2),ROUNDDOWN(Tabela1[[#This Row],[Popyt]]*Tabela1[[#This Row],[Liczba Rowerów]],0)*30,0)</f>
        <v>120</v>
      </c>
      <c r="H682" s="7">
        <f>IF(WEEKDAY(Tabela1[[#This Row],[Dzień]])=1,Tabela1[[#This Row],[Liczba Rowerów]]*15,0)</f>
        <v>0</v>
      </c>
      <c r="I682" s="7">
        <f>Tabela1[[#This Row],[Przychód]]-Tabela1[[#This Row],[Koszt Serwisu]]</f>
        <v>120</v>
      </c>
      <c r="J682" s="7">
        <f>J681+Tabela1[[#This Row],[Przychód]]</f>
        <v>75120</v>
      </c>
      <c r="K682" s="7">
        <f>K681+Tabela1[[#This Row],[Koszt Serwisu]]</f>
        <v>22700</v>
      </c>
      <c r="L682" s="7">
        <f>Tabela1[[#This Row],[Łączny przychód]]-Tabela1[[#This Row],[Łączny Koszt]]</f>
        <v>52420</v>
      </c>
      <c r="M682" s="7">
        <f>IF(AND(WEEKDAY(Tabela1[[#This Row],[Dzień]])&lt;=6,WEEKDAY(Tabela1[[#This Row],[Dzień]])&gt;=2),ROUNDDOWN(Tabela1[[#This Row],[Popyt]]*Tabela1[[#This Row],[Liczba Rowerów]],0)*E$734,0)</f>
        <v>264</v>
      </c>
      <c r="N682" s="7">
        <f>Tabela1[[#This Row],[Testowany przychód]]-Tabela1[[#This Row],[Koszt Serwisu]]</f>
        <v>264</v>
      </c>
      <c r="O682" s="4">
        <f>IF(P681 &lt;&gt; 0, O681 + 3, O681)</f>
        <v>61</v>
      </c>
      <c r="P682" s="4">
        <f>IF(AND(C682 &lt;&gt; C683,L681&gt;=2400),2400,0)</f>
        <v>0</v>
      </c>
      <c r="Q682" s="7">
        <f>IF(AND(WEEKDAY(Tabela1[[#This Row],[Dzień]])&lt;=6,WEEKDAY(Tabela1[[#This Row],[Dzień]])&gt;=2),ROUNDDOWN(Tabela1[[#This Row],[Popyt]]*Tabela1[[#This Row],[Nowa liczba rowerów]],0)*30,0)</f>
        <v>720</v>
      </c>
      <c r="R682" s="7">
        <f>IF(WEEKDAY(Tabela1[[#This Row],[Dzień]])=1,Tabela1[[#This Row],[Nowa liczba rowerów]]*15,0) + Tabela1[[#This Row],[Koszt kupionych rowerów]]</f>
        <v>0</v>
      </c>
      <c r="S682"/>
    </row>
    <row r="683" spans="1:19" x14ac:dyDescent="0.25">
      <c r="A683" s="1">
        <v>45608</v>
      </c>
      <c r="B683" s="1" t="s">
        <v>5</v>
      </c>
      <c r="C683" s="4" t="str">
        <f>VLOOKUP(MONTH(Tabela1[[#This Row],[Dzień]]),Tabela3[],2,TRUE)</f>
        <v>Listopad</v>
      </c>
      <c r="D683" s="4">
        <f>YEAR(Tabela1[[#This Row],[Dzień]])</f>
        <v>2024</v>
      </c>
      <c r="E683" s="2">
        <f>VLOOKUP(Tabela1[[#This Row],[Pora roku]],TabelaPopyt[],2,FALSE)</f>
        <v>0.4</v>
      </c>
      <c r="F683" s="3">
        <v>10</v>
      </c>
      <c r="G683" s="7">
        <f>IF(AND(WEEKDAY(Tabela1[[#This Row],[Dzień]])&lt;=6,WEEKDAY(Tabela1[[#This Row],[Dzień]])&gt;=2),ROUNDDOWN(Tabela1[[#This Row],[Popyt]]*Tabela1[[#This Row],[Liczba Rowerów]],0)*30,0)</f>
        <v>120</v>
      </c>
      <c r="H683" s="7">
        <f>IF(WEEKDAY(Tabela1[[#This Row],[Dzień]])=1,Tabela1[[#This Row],[Liczba Rowerów]]*15,0)</f>
        <v>0</v>
      </c>
      <c r="I683" s="7">
        <f>Tabela1[[#This Row],[Przychód]]-Tabela1[[#This Row],[Koszt Serwisu]]</f>
        <v>120</v>
      </c>
      <c r="J683" s="7">
        <f>J682+Tabela1[[#This Row],[Przychód]]</f>
        <v>75240</v>
      </c>
      <c r="K683" s="7">
        <f>K682+Tabela1[[#This Row],[Koszt Serwisu]]</f>
        <v>22700</v>
      </c>
      <c r="L683" s="7">
        <f>Tabela1[[#This Row],[Łączny przychód]]-Tabela1[[#This Row],[Łączny Koszt]]</f>
        <v>52540</v>
      </c>
      <c r="M683" s="7">
        <f>IF(AND(WEEKDAY(Tabela1[[#This Row],[Dzień]])&lt;=6,WEEKDAY(Tabela1[[#This Row],[Dzień]])&gt;=2),ROUNDDOWN(Tabela1[[#This Row],[Popyt]]*Tabela1[[#This Row],[Liczba Rowerów]],0)*E$734,0)</f>
        <v>264</v>
      </c>
      <c r="N683" s="7">
        <f>Tabela1[[#This Row],[Testowany przychód]]-Tabela1[[#This Row],[Koszt Serwisu]]</f>
        <v>264</v>
      </c>
      <c r="O683" s="4">
        <f>IF(P682 &lt;&gt; 0, O682 + 3, O682)</f>
        <v>61</v>
      </c>
      <c r="P683" s="4">
        <f>IF(AND(C683 &lt;&gt; C684,L682&gt;=2400),2400,0)</f>
        <v>0</v>
      </c>
      <c r="Q683" s="7">
        <f>IF(AND(WEEKDAY(Tabela1[[#This Row],[Dzień]])&lt;=6,WEEKDAY(Tabela1[[#This Row],[Dzień]])&gt;=2),ROUNDDOWN(Tabela1[[#This Row],[Popyt]]*Tabela1[[#This Row],[Nowa liczba rowerów]],0)*30,0)</f>
        <v>720</v>
      </c>
      <c r="R683" s="7">
        <f>IF(WEEKDAY(Tabela1[[#This Row],[Dzień]])=1,Tabela1[[#This Row],[Nowa liczba rowerów]]*15,0) + Tabela1[[#This Row],[Koszt kupionych rowerów]]</f>
        <v>0</v>
      </c>
      <c r="S683"/>
    </row>
    <row r="684" spans="1:19" x14ac:dyDescent="0.25">
      <c r="A684" s="1">
        <v>45609</v>
      </c>
      <c r="B684" s="1" t="s">
        <v>5</v>
      </c>
      <c r="C684" s="4" t="str">
        <f>VLOOKUP(MONTH(Tabela1[[#This Row],[Dzień]]),Tabela3[],2,TRUE)</f>
        <v>Listopad</v>
      </c>
      <c r="D684" s="4">
        <f>YEAR(Tabela1[[#This Row],[Dzień]])</f>
        <v>2024</v>
      </c>
      <c r="E684" s="2">
        <f>VLOOKUP(Tabela1[[#This Row],[Pora roku]],TabelaPopyt[],2,FALSE)</f>
        <v>0.4</v>
      </c>
      <c r="F684" s="3">
        <v>10</v>
      </c>
      <c r="G684" s="7">
        <f>IF(AND(WEEKDAY(Tabela1[[#This Row],[Dzień]])&lt;=6,WEEKDAY(Tabela1[[#This Row],[Dzień]])&gt;=2),ROUNDDOWN(Tabela1[[#This Row],[Popyt]]*Tabela1[[#This Row],[Liczba Rowerów]],0)*30,0)</f>
        <v>120</v>
      </c>
      <c r="H684" s="7">
        <f>IF(WEEKDAY(Tabela1[[#This Row],[Dzień]])=1,Tabela1[[#This Row],[Liczba Rowerów]]*15,0)</f>
        <v>0</v>
      </c>
      <c r="I684" s="7">
        <f>Tabela1[[#This Row],[Przychód]]-Tabela1[[#This Row],[Koszt Serwisu]]</f>
        <v>120</v>
      </c>
      <c r="J684" s="7">
        <f>J683+Tabela1[[#This Row],[Przychód]]</f>
        <v>75360</v>
      </c>
      <c r="K684" s="7">
        <f>K683+Tabela1[[#This Row],[Koszt Serwisu]]</f>
        <v>22700</v>
      </c>
      <c r="L684" s="7">
        <f>Tabela1[[#This Row],[Łączny przychód]]-Tabela1[[#This Row],[Łączny Koszt]]</f>
        <v>52660</v>
      </c>
      <c r="M684" s="7">
        <f>IF(AND(WEEKDAY(Tabela1[[#This Row],[Dzień]])&lt;=6,WEEKDAY(Tabela1[[#This Row],[Dzień]])&gt;=2),ROUNDDOWN(Tabela1[[#This Row],[Popyt]]*Tabela1[[#This Row],[Liczba Rowerów]],0)*E$734,0)</f>
        <v>264</v>
      </c>
      <c r="N684" s="7">
        <f>Tabela1[[#This Row],[Testowany przychód]]-Tabela1[[#This Row],[Koszt Serwisu]]</f>
        <v>264</v>
      </c>
      <c r="O684" s="4">
        <f>IF(P683 &lt;&gt; 0, O683 + 3, O683)</f>
        <v>61</v>
      </c>
      <c r="P684" s="4">
        <f>IF(AND(C684 &lt;&gt; C685,L683&gt;=2400),2400,0)</f>
        <v>0</v>
      </c>
      <c r="Q684" s="7">
        <f>IF(AND(WEEKDAY(Tabela1[[#This Row],[Dzień]])&lt;=6,WEEKDAY(Tabela1[[#This Row],[Dzień]])&gt;=2),ROUNDDOWN(Tabela1[[#This Row],[Popyt]]*Tabela1[[#This Row],[Nowa liczba rowerów]],0)*30,0)</f>
        <v>720</v>
      </c>
      <c r="R684" s="7">
        <f>IF(WEEKDAY(Tabela1[[#This Row],[Dzień]])=1,Tabela1[[#This Row],[Nowa liczba rowerów]]*15,0) + Tabela1[[#This Row],[Koszt kupionych rowerów]]</f>
        <v>0</v>
      </c>
      <c r="S684"/>
    </row>
    <row r="685" spans="1:19" x14ac:dyDescent="0.25">
      <c r="A685" s="1">
        <v>45610</v>
      </c>
      <c r="B685" s="1" t="s">
        <v>5</v>
      </c>
      <c r="C685" s="4" t="str">
        <f>VLOOKUP(MONTH(Tabela1[[#This Row],[Dzień]]),Tabela3[],2,TRUE)</f>
        <v>Listopad</v>
      </c>
      <c r="D685" s="4">
        <f>YEAR(Tabela1[[#This Row],[Dzień]])</f>
        <v>2024</v>
      </c>
      <c r="E685" s="2">
        <f>VLOOKUP(Tabela1[[#This Row],[Pora roku]],TabelaPopyt[],2,FALSE)</f>
        <v>0.4</v>
      </c>
      <c r="F685" s="3">
        <v>10</v>
      </c>
      <c r="G685" s="7">
        <f>IF(AND(WEEKDAY(Tabela1[[#This Row],[Dzień]])&lt;=6,WEEKDAY(Tabela1[[#This Row],[Dzień]])&gt;=2),ROUNDDOWN(Tabela1[[#This Row],[Popyt]]*Tabela1[[#This Row],[Liczba Rowerów]],0)*30,0)</f>
        <v>120</v>
      </c>
      <c r="H685" s="7">
        <f>IF(WEEKDAY(Tabela1[[#This Row],[Dzień]])=1,Tabela1[[#This Row],[Liczba Rowerów]]*15,0)</f>
        <v>0</v>
      </c>
      <c r="I685" s="7">
        <f>Tabela1[[#This Row],[Przychód]]-Tabela1[[#This Row],[Koszt Serwisu]]</f>
        <v>120</v>
      </c>
      <c r="J685" s="7">
        <f>J684+Tabela1[[#This Row],[Przychód]]</f>
        <v>75480</v>
      </c>
      <c r="K685" s="7">
        <f>K684+Tabela1[[#This Row],[Koszt Serwisu]]</f>
        <v>22700</v>
      </c>
      <c r="L685" s="7">
        <f>Tabela1[[#This Row],[Łączny przychód]]-Tabela1[[#This Row],[Łączny Koszt]]</f>
        <v>52780</v>
      </c>
      <c r="M685" s="7">
        <f>IF(AND(WEEKDAY(Tabela1[[#This Row],[Dzień]])&lt;=6,WEEKDAY(Tabela1[[#This Row],[Dzień]])&gt;=2),ROUNDDOWN(Tabela1[[#This Row],[Popyt]]*Tabela1[[#This Row],[Liczba Rowerów]],0)*E$734,0)</f>
        <v>264</v>
      </c>
      <c r="N685" s="7">
        <f>Tabela1[[#This Row],[Testowany przychód]]-Tabela1[[#This Row],[Koszt Serwisu]]</f>
        <v>264</v>
      </c>
      <c r="O685" s="4">
        <f>IF(P684 &lt;&gt; 0, O684 + 3, O684)</f>
        <v>61</v>
      </c>
      <c r="P685" s="4">
        <f>IF(AND(C685 &lt;&gt; C686,L684&gt;=2400),2400,0)</f>
        <v>0</v>
      </c>
      <c r="Q685" s="7">
        <f>IF(AND(WEEKDAY(Tabela1[[#This Row],[Dzień]])&lt;=6,WEEKDAY(Tabela1[[#This Row],[Dzień]])&gt;=2),ROUNDDOWN(Tabela1[[#This Row],[Popyt]]*Tabela1[[#This Row],[Nowa liczba rowerów]],0)*30,0)</f>
        <v>720</v>
      </c>
      <c r="R685" s="7">
        <f>IF(WEEKDAY(Tabela1[[#This Row],[Dzień]])=1,Tabela1[[#This Row],[Nowa liczba rowerów]]*15,0) + Tabela1[[#This Row],[Koszt kupionych rowerów]]</f>
        <v>0</v>
      </c>
      <c r="S685"/>
    </row>
    <row r="686" spans="1:19" x14ac:dyDescent="0.25">
      <c r="A686" s="1">
        <v>45611</v>
      </c>
      <c r="B686" s="1" t="s">
        <v>5</v>
      </c>
      <c r="C686" s="4" t="str">
        <f>VLOOKUP(MONTH(Tabela1[[#This Row],[Dzień]]),Tabela3[],2,TRUE)</f>
        <v>Listopad</v>
      </c>
      <c r="D686" s="4">
        <f>YEAR(Tabela1[[#This Row],[Dzień]])</f>
        <v>2024</v>
      </c>
      <c r="E686" s="2">
        <f>VLOOKUP(Tabela1[[#This Row],[Pora roku]],TabelaPopyt[],2,FALSE)</f>
        <v>0.4</v>
      </c>
      <c r="F686" s="3">
        <v>10</v>
      </c>
      <c r="G686" s="7">
        <f>IF(AND(WEEKDAY(Tabela1[[#This Row],[Dzień]])&lt;=6,WEEKDAY(Tabela1[[#This Row],[Dzień]])&gt;=2),ROUNDDOWN(Tabela1[[#This Row],[Popyt]]*Tabela1[[#This Row],[Liczba Rowerów]],0)*30,0)</f>
        <v>120</v>
      </c>
      <c r="H686" s="7">
        <f>IF(WEEKDAY(Tabela1[[#This Row],[Dzień]])=1,Tabela1[[#This Row],[Liczba Rowerów]]*15,0)</f>
        <v>0</v>
      </c>
      <c r="I686" s="7">
        <f>Tabela1[[#This Row],[Przychód]]-Tabela1[[#This Row],[Koszt Serwisu]]</f>
        <v>120</v>
      </c>
      <c r="J686" s="7">
        <f>J685+Tabela1[[#This Row],[Przychód]]</f>
        <v>75600</v>
      </c>
      <c r="K686" s="7">
        <f>K685+Tabela1[[#This Row],[Koszt Serwisu]]</f>
        <v>22700</v>
      </c>
      <c r="L686" s="7">
        <f>Tabela1[[#This Row],[Łączny przychód]]-Tabela1[[#This Row],[Łączny Koszt]]</f>
        <v>52900</v>
      </c>
      <c r="M686" s="7">
        <f>IF(AND(WEEKDAY(Tabela1[[#This Row],[Dzień]])&lt;=6,WEEKDAY(Tabela1[[#This Row],[Dzień]])&gt;=2),ROUNDDOWN(Tabela1[[#This Row],[Popyt]]*Tabela1[[#This Row],[Liczba Rowerów]],0)*E$734,0)</f>
        <v>264</v>
      </c>
      <c r="N686" s="7">
        <f>Tabela1[[#This Row],[Testowany przychód]]-Tabela1[[#This Row],[Koszt Serwisu]]</f>
        <v>264</v>
      </c>
      <c r="O686" s="4">
        <f>IF(P685 &lt;&gt; 0, O685 + 3, O685)</f>
        <v>61</v>
      </c>
      <c r="P686" s="4">
        <f>IF(AND(C686 &lt;&gt; C687,L685&gt;=2400),2400,0)</f>
        <v>0</v>
      </c>
      <c r="Q686" s="7">
        <f>IF(AND(WEEKDAY(Tabela1[[#This Row],[Dzień]])&lt;=6,WEEKDAY(Tabela1[[#This Row],[Dzień]])&gt;=2),ROUNDDOWN(Tabela1[[#This Row],[Popyt]]*Tabela1[[#This Row],[Nowa liczba rowerów]],0)*30,0)</f>
        <v>720</v>
      </c>
      <c r="R686" s="7">
        <f>IF(WEEKDAY(Tabela1[[#This Row],[Dzień]])=1,Tabela1[[#This Row],[Nowa liczba rowerów]]*15,0) + Tabela1[[#This Row],[Koszt kupionych rowerów]]</f>
        <v>0</v>
      </c>
      <c r="S686"/>
    </row>
    <row r="687" spans="1:19" x14ac:dyDescent="0.25">
      <c r="A687" s="1">
        <v>45612</v>
      </c>
      <c r="B687" s="1" t="s">
        <v>5</v>
      </c>
      <c r="C687" s="4" t="str">
        <f>VLOOKUP(MONTH(Tabela1[[#This Row],[Dzień]]),Tabela3[],2,TRUE)</f>
        <v>Listopad</v>
      </c>
      <c r="D687" s="4">
        <f>YEAR(Tabela1[[#This Row],[Dzień]])</f>
        <v>2024</v>
      </c>
      <c r="E687" s="2">
        <f>VLOOKUP(Tabela1[[#This Row],[Pora roku]],TabelaPopyt[],2,FALSE)</f>
        <v>0.4</v>
      </c>
      <c r="F687" s="3">
        <v>10</v>
      </c>
      <c r="G687" s="7">
        <f>IF(AND(WEEKDAY(Tabela1[[#This Row],[Dzień]])&lt;=6,WEEKDAY(Tabela1[[#This Row],[Dzień]])&gt;=2),ROUNDDOWN(Tabela1[[#This Row],[Popyt]]*Tabela1[[#This Row],[Liczba Rowerów]],0)*30,0)</f>
        <v>0</v>
      </c>
      <c r="H687" s="7">
        <f>IF(WEEKDAY(Tabela1[[#This Row],[Dzień]])=1,Tabela1[[#This Row],[Liczba Rowerów]]*15,0)</f>
        <v>0</v>
      </c>
      <c r="I687" s="7">
        <f>Tabela1[[#This Row],[Przychód]]-Tabela1[[#This Row],[Koszt Serwisu]]</f>
        <v>0</v>
      </c>
      <c r="J687" s="7">
        <f>J686+Tabela1[[#This Row],[Przychód]]</f>
        <v>75600</v>
      </c>
      <c r="K687" s="7">
        <f>K686+Tabela1[[#This Row],[Koszt Serwisu]]</f>
        <v>22700</v>
      </c>
      <c r="L687" s="7">
        <f>Tabela1[[#This Row],[Łączny przychód]]-Tabela1[[#This Row],[Łączny Koszt]]</f>
        <v>52900</v>
      </c>
      <c r="M687" s="7">
        <f>IF(AND(WEEKDAY(Tabela1[[#This Row],[Dzień]])&lt;=6,WEEKDAY(Tabela1[[#This Row],[Dzień]])&gt;=2),ROUNDDOWN(Tabela1[[#This Row],[Popyt]]*Tabela1[[#This Row],[Liczba Rowerów]],0)*E$734,0)</f>
        <v>0</v>
      </c>
      <c r="N687" s="7">
        <f>Tabela1[[#This Row],[Testowany przychód]]-Tabela1[[#This Row],[Koszt Serwisu]]</f>
        <v>0</v>
      </c>
      <c r="O687" s="4">
        <f>IF(P686 &lt;&gt; 0, O686 + 3, O686)</f>
        <v>61</v>
      </c>
      <c r="P687" s="4">
        <f>IF(AND(C687 &lt;&gt; C688,L686&gt;=2400),2400,0)</f>
        <v>0</v>
      </c>
      <c r="Q687" s="7">
        <f>IF(AND(WEEKDAY(Tabela1[[#This Row],[Dzień]])&lt;=6,WEEKDAY(Tabela1[[#This Row],[Dzień]])&gt;=2),ROUNDDOWN(Tabela1[[#This Row],[Popyt]]*Tabela1[[#This Row],[Nowa liczba rowerów]],0)*30,0)</f>
        <v>0</v>
      </c>
      <c r="R687" s="7">
        <f>IF(WEEKDAY(Tabela1[[#This Row],[Dzień]])=1,Tabela1[[#This Row],[Nowa liczba rowerów]]*15,0) + Tabela1[[#This Row],[Koszt kupionych rowerów]]</f>
        <v>0</v>
      </c>
      <c r="S687"/>
    </row>
    <row r="688" spans="1:19" x14ac:dyDescent="0.25">
      <c r="A688" s="1">
        <v>45613</v>
      </c>
      <c r="B688" s="1" t="s">
        <v>5</v>
      </c>
      <c r="C688" s="4" t="str">
        <f>VLOOKUP(MONTH(Tabela1[[#This Row],[Dzień]]),Tabela3[],2,TRUE)</f>
        <v>Listopad</v>
      </c>
      <c r="D688" s="4">
        <f>YEAR(Tabela1[[#This Row],[Dzień]])</f>
        <v>2024</v>
      </c>
      <c r="E688" s="2">
        <f>VLOOKUP(Tabela1[[#This Row],[Pora roku]],TabelaPopyt[],2,FALSE)</f>
        <v>0.4</v>
      </c>
      <c r="F688" s="3">
        <v>10</v>
      </c>
      <c r="G688" s="7">
        <f>IF(AND(WEEKDAY(Tabela1[[#This Row],[Dzień]])&lt;=6,WEEKDAY(Tabela1[[#This Row],[Dzień]])&gt;=2),ROUNDDOWN(Tabela1[[#This Row],[Popyt]]*Tabela1[[#This Row],[Liczba Rowerów]],0)*30,0)</f>
        <v>0</v>
      </c>
      <c r="H688" s="7">
        <f>IF(WEEKDAY(Tabela1[[#This Row],[Dzień]])=1,Tabela1[[#This Row],[Liczba Rowerów]]*15,0)</f>
        <v>150</v>
      </c>
      <c r="I688" s="7">
        <f>Tabela1[[#This Row],[Przychód]]-Tabela1[[#This Row],[Koszt Serwisu]]</f>
        <v>-150</v>
      </c>
      <c r="J688" s="7">
        <f>J687+Tabela1[[#This Row],[Przychód]]</f>
        <v>75600</v>
      </c>
      <c r="K688" s="7">
        <f>K687+Tabela1[[#This Row],[Koszt Serwisu]]</f>
        <v>22850</v>
      </c>
      <c r="L688" s="7">
        <f>Tabela1[[#This Row],[Łączny przychód]]-Tabela1[[#This Row],[Łączny Koszt]]</f>
        <v>52750</v>
      </c>
      <c r="M688" s="7">
        <f>IF(AND(WEEKDAY(Tabela1[[#This Row],[Dzień]])&lt;=6,WEEKDAY(Tabela1[[#This Row],[Dzień]])&gt;=2),ROUNDDOWN(Tabela1[[#This Row],[Popyt]]*Tabela1[[#This Row],[Liczba Rowerów]],0)*E$734,0)</f>
        <v>0</v>
      </c>
      <c r="N688" s="7">
        <f>Tabela1[[#This Row],[Testowany przychód]]-Tabela1[[#This Row],[Koszt Serwisu]]</f>
        <v>-150</v>
      </c>
      <c r="O688" s="4">
        <f>IF(P687 &lt;&gt; 0, O687 + 3, O687)</f>
        <v>61</v>
      </c>
      <c r="P688" s="4">
        <f>IF(AND(C688 &lt;&gt; C689,L687&gt;=2400),2400,0)</f>
        <v>0</v>
      </c>
      <c r="Q688" s="7">
        <f>IF(AND(WEEKDAY(Tabela1[[#This Row],[Dzień]])&lt;=6,WEEKDAY(Tabela1[[#This Row],[Dzień]])&gt;=2),ROUNDDOWN(Tabela1[[#This Row],[Popyt]]*Tabela1[[#This Row],[Nowa liczba rowerów]],0)*30,0)</f>
        <v>0</v>
      </c>
      <c r="R688" s="7">
        <f>IF(WEEKDAY(Tabela1[[#This Row],[Dzień]])=1,Tabela1[[#This Row],[Nowa liczba rowerów]]*15,0) + Tabela1[[#This Row],[Koszt kupionych rowerów]]</f>
        <v>915</v>
      </c>
      <c r="S688"/>
    </row>
    <row r="689" spans="1:19" x14ac:dyDescent="0.25">
      <c r="A689" s="1">
        <v>45614</v>
      </c>
      <c r="B689" s="1" t="s">
        <v>5</v>
      </c>
      <c r="C689" s="4" t="str">
        <f>VLOOKUP(MONTH(Tabela1[[#This Row],[Dzień]]),Tabela3[],2,TRUE)</f>
        <v>Listopad</v>
      </c>
      <c r="D689" s="4">
        <f>YEAR(Tabela1[[#This Row],[Dzień]])</f>
        <v>2024</v>
      </c>
      <c r="E689" s="2">
        <f>VLOOKUP(Tabela1[[#This Row],[Pora roku]],TabelaPopyt[],2,FALSE)</f>
        <v>0.4</v>
      </c>
      <c r="F689" s="3">
        <v>10</v>
      </c>
      <c r="G689" s="7">
        <f>IF(AND(WEEKDAY(Tabela1[[#This Row],[Dzień]])&lt;=6,WEEKDAY(Tabela1[[#This Row],[Dzień]])&gt;=2),ROUNDDOWN(Tabela1[[#This Row],[Popyt]]*Tabela1[[#This Row],[Liczba Rowerów]],0)*30,0)</f>
        <v>120</v>
      </c>
      <c r="H689" s="7">
        <f>IF(WEEKDAY(Tabela1[[#This Row],[Dzień]])=1,Tabela1[[#This Row],[Liczba Rowerów]]*15,0)</f>
        <v>0</v>
      </c>
      <c r="I689" s="7">
        <f>Tabela1[[#This Row],[Przychód]]-Tabela1[[#This Row],[Koszt Serwisu]]</f>
        <v>120</v>
      </c>
      <c r="J689" s="7">
        <f>J688+Tabela1[[#This Row],[Przychód]]</f>
        <v>75720</v>
      </c>
      <c r="K689" s="7">
        <f>K688+Tabela1[[#This Row],[Koszt Serwisu]]</f>
        <v>22850</v>
      </c>
      <c r="L689" s="7">
        <f>Tabela1[[#This Row],[Łączny przychód]]-Tabela1[[#This Row],[Łączny Koszt]]</f>
        <v>52870</v>
      </c>
      <c r="M689" s="7">
        <f>IF(AND(WEEKDAY(Tabela1[[#This Row],[Dzień]])&lt;=6,WEEKDAY(Tabela1[[#This Row],[Dzień]])&gt;=2),ROUNDDOWN(Tabela1[[#This Row],[Popyt]]*Tabela1[[#This Row],[Liczba Rowerów]],0)*E$734,0)</f>
        <v>264</v>
      </c>
      <c r="N689" s="7">
        <f>Tabela1[[#This Row],[Testowany przychód]]-Tabela1[[#This Row],[Koszt Serwisu]]</f>
        <v>264</v>
      </c>
      <c r="O689" s="4">
        <f>IF(P688 &lt;&gt; 0, O688 + 3, O688)</f>
        <v>61</v>
      </c>
      <c r="P689" s="4">
        <f>IF(AND(C689 &lt;&gt; C690,L688&gt;=2400),2400,0)</f>
        <v>0</v>
      </c>
      <c r="Q689" s="7">
        <f>IF(AND(WEEKDAY(Tabela1[[#This Row],[Dzień]])&lt;=6,WEEKDAY(Tabela1[[#This Row],[Dzień]])&gt;=2),ROUNDDOWN(Tabela1[[#This Row],[Popyt]]*Tabela1[[#This Row],[Nowa liczba rowerów]],0)*30,0)</f>
        <v>720</v>
      </c>
      <c r="R689" s="7">
        <f>IF(WEEKDAY(Tabela1[[#This Row],[Dzień]])=1,Tabela1[[#This Row],[Nowa liczba rowerów]]*15,0) + Tabela1[[#This Row],[Koszt kupionych rowerów]]</f>
        <v>0</v>
      </c>
      <c r="S689"/>
    </row>
    <row r="690" spans="1:19" x14ac:dyDescent="0.25">
      <c r="A690" s="1">
        <v>45615</v>
      </c>
      <c r="B690" s="1" t="s">
        <v>5</v>
      </c>
      <c r="C690" s="4" t="str">
        <f>VLOOKUP(MONTH(Tabela1[[#This Row],[Dzień]]),Tabela3[],2,TRUE)</f>
        <v>Listopad</v>
      </c>
      <c r="D690" s="4">
        <f>YEAR(Tabela1[[#This Row],[Dzień]])</f>
        <v>2024</v>
      </c>
      <c r="E690" s="2">
        <f>VLOOKUP(Tabela1[[#This Row],[Pora roku]],TabelaPopyt[],2,FALSE)</f>
        <v>0.4</v>
      </c>
      <c r="F690" s="3">
        <v>10</v>
      </c>
      <c r="G690" s="7">
        <f>IF(AND(WEEKDAY(Tabela1[[#This Row],[Dzień]])&lt;=6,WEEKDAY(Tabela1[[#This Row],[Dzień]])&gt;=2),ROUNDDOWN(Tabela1[[#This Row],[Popyt]]*Tabela1[[#This Row],[Liczba Rowerów]],0)*30,0)</f>
        <v>120</v>
      </c>
      <c r="H690" s="7">
        <f>IF(WEEKDAY(Tabela1[[#This Row],[Dzień]])=1,Tabela1[[#This Row],[Liczba Rowerów]]*15,0)</f>
        <v>0</v>
      </c>
      <c r="I690" s="7">
        <f>Tabela1[[#This Row],[Przychód]]-Tabela1[[#This Row],[Koszt Serwisu]]</f>
        <v>120</v>
      </c>
      <c r="J690" s="7">
        <f>J689+Tabela1[[#This Row],[Przychód]]</f>
        <v>75840</v>
      </c>
      <c r="K690" s="7">
        <f>K689+Tabela1[[#This Row],[Koszt Serwisu]]</f>
        <v>22850</v>
      </c>
      <c r="L690" s="7">
        <f>Tabela1[[#This Row],[Łączny przychód]]-Tabela1[[#This Row],[Łączny Koszt]]</f>
        <v>52990</v>
      </c>
      <c r="M690" s="7">
        <f>IF(AND(WEEKDAY(Tabela1[[#This Row],[Dzień]])&lt;=6,WEEKDAY(Tabela1[[#This Row],[Dzień]])&gt;=2),ROUNDDOWN(Tabela1[[#This Row],[Popyt]]*Tabela1[[#This Row],[Liczba Rowerów]],0)*E$734,0)</f>
        <v>264</v>
      </c>
      <c r="N690" s="7">
        <f>Tabela1[[#This Row],[Testowany przychód]]-Tabela1[[#This Row],[Koszt Serwisu]]</f>
        <v>264</v>
      </c>
      <c r="O690" s="4">
        <f>IF(P689 &lt;&gt; 0, O689 + 3, O689)</f>
        <v>61</v>
      </c>
      <c r="P690" s="4">
        <f>IF(AND(C690 &lt;&gt; C691,L689&gt;=2400),2400,0)</f>
        <v>0</v>
      </c>
      <c r="Q690" s="7">
        <f>IF(AND(WEEKDAY(Tabela1[[#This Row],[Dzień]])&lt;=6,WEEKDAY(Tabela1[[#This Row],[Dzień]])&gt;=2),ROUNDDOWN(Tabela1[[#This Row],[Popyt]]*Tabela1[[#This Row],[Nowa liczba rowerów]],0)*30,0)</f>
        <v>720</v>
      </c>
      <c r="R690" s="7">
        <f>IF(WEEKDAY(Tabela1[[#This Row],[Dzień]])=1,Tabela1[[#This Row],[Nowa liczba rowerów]]*15,0) + Tabela1[[#This Row],[Koszt kupionych rowerów]]</f>
        <v>0</v>
      </c>
      <c r="S690"/>
    </row>
    <row r="691" spans="1:19" x14ac:dyDescent="0.25">
      <c r="A691" s="1">
        <v>45616</v>
      </c>
      <c r="B691" s="1" t="s">
        <v>5</v>
      </c>
      <c r="C691" s="4" t="str">
        <f>VLOOKUP(MONTH(Tabela1[[#This Row],[Dzień]]),Tabela3[],2,TRUE)</f>
        <v>Listopad</v>
      </c>
      <c r="D691" s="4">
        <f>YEAR(Tabela1[[#This Row],[Dzień]])</f>
        <v>2024</v>
      </c>
      <c r="E691" s="2">
        <f>VLOOKUP(Tabela1[[#This Row],[Pora roku]],TabelaPopyt[],2,FALSE)</f>
        <v>0.4</v>
      </c>
      <c r="F691" s="3">
        <v>10</v>
      </c>
      <c r="G691" s="7">
        <f>IF(AND(WEEKDAY(Tabela1[[#This Row],[Dzień]])&lt;=6,WEEKDAY(Tabela1[[#This Row],[Dzień]])&gt;=2),ROUNDDOWN(Tabela1[[#This Row],[Popyt]]*Tabela1[[#This Row],[Liczba Rowerów]],0)*30,0)</f>
        <v>120</v>
      </c>
      <c r="H691" s="7">
        <f>IF(WEEKDAY(Tabela1[[#This Row],[Dzień]])=1,Tabela1[[#This Row],[Liczba Rowerów]]*15,0)</f>
        <v>0</v>
      </c>
      <c r="I691" s="7">
        <f>Tabela1[[#This Row],[Przychód]]-Tabela1[[#This Row],[Koszt Serwisu]]</f>
        <v>120</v>
      </c>
      <c r="J691" s="7">
        <f>J690+Tabela1[[#This Row],[Przychód]]</f>
        <v>75960</v>
      </c>
      <c r="K691" s="7">
        <f>K690+Tabela1[[#This Row],[Koszt Serwisu]]</f>
        <v>22850</v>
      </c>
      <c r="L691" s="7">
        <f>Tabela1[[#This Row],[Łączny przychód]]-Tabela1[[#This Row],[Łączny Koszt]]</f>
        <v>53110</v>
      </c>
      <c r="M691" s="7">
        <f>IF(AND(WEEKDAY(Tabela1[[#This Row],[Dzień]])&lt;=6,WEEKDAY(Tabela1[[#This Row],[Dzień]])&gt;=2),ROUNDDOWN(Tabela1[[#This Row],[Popyt]]*Tabela1[[#This Row],[Liczba Rowerów]],0)*E$734,0)</f>
        <v>264</v>
      </c>
      <c r="N691" s="7">
        <f>Tabela1[[#This Row],[Testowany przychód]]-Tabela1[[#This Row],[Koszt Serwisu]]</f>
        <v>264</v>
      </c>
      <c r="O691" s="4">
        <f>IF(P690 &lt;&gt; 0, O690 + 3, O690)</f>
        <v>61</v>
      </c>
      <c r="P691" s="4">
        <f>IF(AND(C691 &lt;&gt; C692,L690&gt;=2400),2400,0)</f>
        <v>0</v>
      </c>
      <c r="Q691" s="7">
        <f>IF(AND(WEEKDAY(Tabela1[[#This Row],[Dzień]])&lt;=6,WEEKDAY(Tabela1[[#This Row],[Dzień]])&gt;=2),ROUNDDOWN(Tabela1[[#This Row],[Popyt]]*Tabela1[[#This Row],[Nowa liczba rowerów]],0)*30,0)</f>
        <v>720</v>
      </c>
      <c r="R691" s="7">
        <f>IF(WEEKDAY(Tabela1[[#This Row],[Dzień]])=1,Tabela1[[#This Row],[Nowa liczba rowerów]]*15,0) + Tabela1[[#This Row],[Koszt kupionych rowerów]]</f>
        <v>0</v>
      </c>
      <c r="S691"/>
    </row>
    <row r="692" spans="1:19" x14ac:dyDescent="0.25">
      <c r="A692" s="1">
        <v>45617</v>
      </c>
      <c r="B692" s="1" t="s">
        <v>5</v>
      </c>
      <c r="C692" s="4" t="str">
        <f>VLOOKUP(MONTH(Tabela1[[#This Row],[Dzień]]),Tabela3[],2,TRUE)</f>
        <v>Listopad</v>
      </c>
      <c r="D692" s="4">
        <f>YEAR(Tabela1[[#This Row],[Dzień]])</f>
        <v>2024</v>
      </c>
      <c r="E692" s="2">
        <f>VLOOKUP(Tabela1[[#This Row],[Pora roku]],TabelaPopyt[],2,FALSE)</f>
        <v>0.4</v>
      </c>
      <c r="F692" s="3">
        <v>10</v>
      </c>
      <c r="G692" s="7">
        <f>IF(AND(WEEKDAY(Tabela1[[#This Row],[Dzień]])&lt;=6,WEEKDAY(Tabela1[[#This Row],[Dzień]])&gt;=2),ROUNDDOWN(Tabela1[[#This Row],[Popyt]]*Tabela1[[#This Row],[Liczba Rowerów]],0)*30,0)</f>
        <v>120</v>
      </c>
      <c r="H692" s="7">
        <f>IF(WEEKDAY(Tabela1[[#This Row],[Dzień]])=1,Tabela1[[#This Row],[Liczba Rowerów]]*15,0)</f>
        <v>0</v>
      </c>
      <c r="I692" s="7">
        <f>Tabela1[[#This Row],[Przychód]]-Tabela1[[#This Row],[Koszt Serwisu]]</f>
        <v>120</v>
      </c>
      <c r="J692" s="7">
        <f>J691+Tabela1[[#This Row],[Przychód]]</f>
        <v>76080</v>
      </c>
      <c r="K692" s="7">
        <f>K691+Tabela1[[#This Row],[Koszt Serwisu]]</f>
        <v>22850</v>
      </c>
      <c r="L692" s="7">
        <f>Tabela1[[#This Row],[Łączny przychód]]-Tabela1[[#This Row],[Łączny Koszt]]</f>
        <v>53230</v>
      </c>
      <c r="M692" s="7">
        <f>IF(AND(WEEKDAY(Tabela1[[#This Row],[Dzień]])&lt;=6,WEEKDAY(Tabela1[[#This Row],[Dzień]])&gt;=2),ROUNDDOWN(Tabela1[[#This Row],[Popyt]]*Tabela1[[#This Row],[Liczba Rowerów]],0)*E$734,0)</f>
        <v>264</v>
      </c>
      <c r="N692" s="7">
        <f>Tabela1[[#This Row],[Testowany przychód]]-Tabela1[[#This Row],[Koszt Serwisu]]</f>
        <v>264</v>
      </c>
      <c r="O692" s="4">
        <f>IF(P691 &lt;&gt; 0, O691 + 3, O691)</f>
        <v>61</v>
      </c>
      <c r="P692" s="4">
        <f>IF(AND(C692 &lt;&gt; C693,L691&gt;=2400),2400,0)</f>
        <v>0</v>
      </c>
      <c r="Q692" s="7">
        <f>IF(AND(WEEKDAY(Tabela1[[#This Row],[Dzień]])&lt;=6,WEEKDAY(Tabela1[[#This Row],[Dzień]])&gt;=2),ROUNDDOWN(Tabela1[[#This Row],[Popyt]]*Tabela1[[#This Row],[Nowa liczba rowerów]],0)*30,0)</f>
        <v>720</v>
      </c>
      <c r="R692" s="7">
        <f>IF(WEEKDAY(Tabela1[[#This Row],[Dzień]])=1,Tabela1[[#This Row],[Nowa liczba rowerów]]*15,0) + Tabela1[[#This Row],[Koszt kupionych rowerów]]</f>
        <v>0</v>
      </c>
      <c r="S692"/>
    </row>
    <row r="693" spans="1:19" x14ac:dyDescent="0.25">
      <c r="A693" s="1">
        <v>45618</v>
      </c>
      <c r="B693" s="1" t="s">
        <v>5</v>
      </c>
      <c r="C693" s="4" t="str">
        <f>VLOOKUP(MONTH(Tabela1[[#This Row],[Dzień]]),Tabela3[],2,TRUE)</f>
        <v>Listopad</v>
      </c>
      <c r="D693" s="4">
        <f>YEAR(Tabela1[[#This Row],[Dzień]])</f>
        <v>2024</v>
      </c>
      <c r="E693" s="2">
        <f>VLOOKUP(Tabela1[[#This Row],[Pora roku]],TabelaPopyt[],2,FALSE)</f>
        <v>0.4</v>
      </c>
      <c r="F693" s="3">
        <v>10</v>
      </c>
      <c r="G693" s="7">
        <f>IF(AND(WEEKDAY(Tabela1[[#This Row],[Dzień]])&lt;=6,WEEKDAY(Tabela1[[#This Row],[Dzień]])&gt;=2),ROUNDDOWN(Tabela1[[#This Row],[Popyt]]*Tabela1[[#This Row],[Liczba Rowerów]],0)*30,0)</f>
        <v>120</v>
      </c>
      <c r="H693" s="7">
        <f>IF(WEEKDAY(Tabela1[[#This Row],[Dzień]])=1,Tabela1[[#This Row],[Liczba Rowerów]]*15,0)</f>
        <v>0</v>
      </c>
      <c r="I693" s="7">
        <f>Tabela1[[#This Row],[Przychód]]-Tabela1[[#This Row],[Koszt Serwisu]]</f>
        <v>120</v>
      </c>
      <c r="J693" s="7">
        <f>J692+Tabela1[[#This Row],[Przychód]]</f>
        <v>76200</v>
      </c>
      <c r="K693" s="7">
        <f>K692+Tabela1[[#This Row],[Koszt Serwisu]]</f>
        <v>22850</v>
      </c>
      <c r="L693" s="7">
        <f>Tabela1[[#This Row],[Łączny przychód]]-Tabela1[[#This Row],[Łączny Koszt]]</f>
        <v>53350</v>
      </c>
      <c r="M693" s="7">
        <f>IF(AND(WEEKDAY(Tabela1[[#This Row],[Dzień]])&lt;=6,WEEKDAY(Tabela1[[#This Row],[Dzień]])&gt;=2),ROUNDDOWN(Tabela1[[#This Row],[Popyt]]*Tabela1[[#This Row],[Liczba Rowerów]],0)*E$734,0)</f>
        <v>264</v>
      </c>
      <c r="N693" s="7">
        <f>Tabela1[[#This Row],[Testowany przychód]]-Tabela1[[#This Row],[Koszt Serwisu]]</f>
        <v>264</v>
      </c>
      <c r="O693" s="4">
        <f>IF(P692 &lt;&gt; 0, O692 + 3, O692)</f>
        <v>61</v>
      </c>
      <c r="P693" s="4">
        <f>IF(AND(C693 &lt;&gt; C694,L692&gt;=2400),2400,0)</f>
        <v>0</v>
      </c>
      <c r="Q693" s="7">
        <f>IF(AND(WEEKDAY(Tabela1[[#This Row],[Dzień]])&lt;=6,WEEKDAY(Tabela1[[#This Row],[Dzień]])&gt;=2),ROUNDDOWN(Tabela1[[#This Row],[Popyt]]*Tabela1[[#This Row],[Nowa liczba rowerów]],0)*30,0)</f>
        <v>720</v>
      </c>
      <c r="R693" s="7">
        <f>IF(WEEKDAY(Tabela1[[#This Row],[Dzień]])=1,Tabela1[[#This Row],[Nowa liczba rowerów]]*15,0) + Tabela1[[#This Row],[Koszt kupionych rowerów]]</f>
        <v>0</v>
      </c>
      <c r="S693"/>
    </row>
    <row r="694" spans="1:19" x14ac:dyDescent="0.25">
      <c r="A694" s="1">
        <v>45619</v>
      </c>
      <c r="B694" s="1" t="s">
        <v>5</v>
      </c>
      <c r="C694" s="4" t="str">
        <f>VLOOKUP(MONTH(Tabela1[[#This Row],[Dzień]]),Tabela3[],2,TRUE)</f>
        <v>Listopad</v>
      </c>
      <c r="D694" s="4">
        <f>YEAR(Tabela1[[#This Row],[Dzień]])</f>
        <v>2024</v>
      </c>
      <c r="E694" s="2">
        <f>VLOOKUP(Tabela1[[#This Row],[Pora roku]],TabelaPopyt[],2,FALSE)</f>
        <v>0.4</v>
      </c>
      <c r="F694" s="3">
        <v>10</v>
      </c>
      <c r="G694" s="7">
        <f>IF(AND(WEEKDAY(Tabela1[[#This Row],[Dzień]])&lt;=6,WEEKDAY(Tabela1[[#This Row],[Dzień]])&gt;=2),ROUNDDOWN(Tabela1[[#This Row],[Popyt]]*Tabela1[[#This Row],[Liczba Rowerów]],0)*30,0)</f>
        <v>0</v>
      </c>
      <c r="H694" s="7">
        <f>IF(WEEKDAY(Tabela1[[#This Row],[Dzień]])=1,Tabela1[[#This Row],[Liczba Rowerów]]*15,0)</f>
        <v>0</v>
      </c>
      <c r="I694" s="7">
        <f>Tabela1[[#This Row],[Przychód]]-Tabela1[[#This Row],[Koszt Serwisu]]</f>
        <v>0</v>
      </c>
      <c r="J694" s="7">
        <f>J693+Tabela1[[#This Row],[Przychód]]</f>
        <v>76200</v>
      </c>
      <c r="K694" s="7">
        <f>K693+Tabela1[[#This Row],[Koszt Serwisu]]</f>
        <v>22850</v>
      </c>
      <c r="L694" s="7">
        <f>Tabela1[[#This Row],[Łączny przychód]]-Tabela1[[#This Row],[Łączny Koszt]]</f>
        <v>53350</v>
      </c>
      <c r="M694" s="7">
        <f>IF(AND(WEEKDAY(Tabela1[[#This Row],[Dzień]])&lt;=6,WEEKDAY(Tabela1[[#This Row],[Dzień]])&gt;=2),ROUNDDOWN(Tabela1[[#This Row],[Popyt]]*Tabela1[[#This Row],[Liczba Rowerów]],0)*E$734,0)</f>
        <v>0</v>
      </c>
      <c r="N694" s="7">
        <f>Tabela1[[#This Row],[Testowany przychód]]-Tabela1[[#This Row],[Koszt Serwisu]]</f>
        <v>0</v>
      </c>
      <c r="O694" s="4">
        <f>IF(P693 &lt;&gt; 0, O693 + 3, O693)</f>
        <v>61</v>
      </c>
      <c r="P694" s="4">
        <f>IF(AND(C694 &lt;&gt; C695,L693&gt;=2400),2400,0)</f>
        <v>0</v>
      </c>
      <c r="Q694" s="7">
        <f>IF(AND(WEEKDAY(Tabela1[[#This Row],[Dzień]])&lt;=6,WEEKDAY(Tabela1[[#This Row],[Dzień]])&gt;=2),ROUNDDOWN(Tabela1[[#This Row],[Popyt]]*Tabela1[[#This Row],[Nowa liczba rowerów]],0)*30,0)</f>
        <v>0</v>
      </c>
      <c r="R694" s="7">
        <f>IF(WEEKDAY(Tabela1[[#This Row],[Dzień]])=1,Tabela1[[#This Row],[Nowa liczba rowerów]]*15,0) + Tabela1[[#This Row],[Koszt kupionych rowerów]]</f>
        <v>0</v>
      </c>
      <c r="S694"/>
    </row>
    <row r="695" spans="1:19" x14ac:dyDescent="0.25">
      <c r="A695" s="1">
        <v>45620</v>
      </c>
      <c r="B695" s="1" t="s">
        <v>5</v>
      </c>
      <c r="C695" s="4" t="str">
        <f>VLOOKUP(MONTH(Tabela1[[#This Row],[Dzień]]),Tabela3[],2,TRUE)</f>
        <v>Listopad</v>
      </c>
      <c r="D695" s="4">
        <f>YEAR(Tabela1[[#This Row],[Dzień]])</f>
        <v>2024</v>
      </c>
      <c r="E695" s="2">
        <f>VLOOKUP(Tabela1[[#This Row],[Pora roku]],TabelaPopyt[],2,FALSE)</f>
        <v>0.4</v>
      </c>
      <c r="F695" s="3">
        <v>10</v>
      </c>
      <c r="G695" s="7">
        <f>IF(AND(WEEKDAY(Tabela1[[#This Row],[Dzień]])&lt;=6,WEEKDAY(Tabela1[[#This Row],[Dzień]])&gt;=2),ROUNDDOWN(Tabela1[[#This Row],[Popyt]]*Tabela1[[#This Row],[Liczba Rowerów]],0)*30,0)</f>
        <v>0</v>
      </c>
      <c r="H695" s="7">
        <f>IF(WEEKDAY(Tabela1[[#This Row],[Dzień]])=1,Tabela1[[#This Row],[Liczba Rowerów]]*15,0)</f>
        <v>150</v>
      </c>
      <c r="I695" s="7">
        <f>Tabela1[[#This Row],[Przychód]]-Tabela1[[#This Row],[Koszt Serwisu]]</f>
        <v>-150</v>
      </c>
      <c r="J695" s="7">
        <f>J694+Tabela1[[#This Row],[Przychód]]</f>
        <v>76200</v>
      </c>
      <c r="K695" s="7">
        <f>K694+Tabela1[[#This Row],[Koszt Serwisu]]</f>
        <v>23000</v>
      </c>
      <c r="L695" s="7">
        <f>Tabela1[[#This Row],[Łączny przychód]]-Tabela1[[#This Row],[Łączny Koszt]]</f>
        <v>53200</v>
      </c>
      <c r="M695" s="7">
        <f>IF(AND(WEEKDAY(Tabela1[[#This Row],[Dzień]])&lt;=6,WEEKDAY(Tabela1[[#This Row],[Dzień]])&gt;=2),ROUNDDOWN(Tabela1[[#This Row],[Popyt]]*Tabela1[[#This Row],[Liczba Rowerów]],0)*E$734,0)</f>
        <v>0</v>
      </c>
      <c r="N695" s="7">
        <f>Tabela1[[#This Row],[Testowany przychód]]-Tabela1[[#This Row],[Koszt Serwisu]]</f>
        <v>-150</v>
      </c>
      <c r="O695" s="4">
        <f>IF(P694 &lt;&gt; 0, O694 + 3, O694)</f>
        <v>61</v>
      </c>
      <c r="P695" s="4">
        <f>IF(AND(C695 &lt;&gt; C696,L694&gt;=2400),2400,0)</f>
        <v>0</v>
      </c>
      <c r="Q695" s="7">
        <f>IF(AND(WEEKDAY(Tabela1[[#This Row],[Dzień]])&lt;=6,WEEKDAY(Tabela1[[#This Row],[Dzień]])&gt;=2),ROUNDDOWN(Tabela1[[#This Row],[Popyt]]*Tabela1[[#This Row],[Nowa liczba rowerów]],0)*30,0)</f>
        <v>0</v>
      </c>
      <c r="R695" s="7">
        <f>IF(WEEKDAY(Tabela1[[#This Row],[Dzień]])=1,Tabela1[[#This Row],[Nowa liczba rowerów]]*15,0) + Tabela1[[#This Row],[Koszt kupionych rowerów]]</f>
        <v>915</v>
      </c>
      <c r="S695"/>
    </row>
    <row r="696" spans="1:19" x14ac:dyDescent="0.25">
      <c r="A696" s="1">
        <v>45621</v>
      </c>
      <c r="B696" s="1" t="s">
        <v>5</v>
      </c>
      <c r="C696" s="4" t="str">
        <f>VLOOKUP(MONTH(Tabela1[[#This Row],[Dzień]]),Tabela3[],2,TRUE)</f>
        <v>Listopad</v>
      </c>
      <c r="D696" s="4">
        <f>YEAR(Tabela1[[#This Row],[Dzień]])</f>
        <v>2024</v>
      </c>
      <c r="E696" s="2">
        <f>VLOOKUP(Tabela1[[#This Row],[Pora roku]],TabelaPopyt[],2,FALSE)</f>
        <v>0.4</v>
      </c>
      <c r="F696" s="3">
        <v>10</v>
      </c>
      <c r="G696" s="7">
        <f>IF(AND(WEEKDAY(Tabela1[[#This Row],[Dzień]])&lt;=6,WEEKDAY(Tabela1[[#This Row],[Dzień]])&gt;=2),ROUNDDOWN(Tabela1[[#This Row],[Popyt]]*Tabela1[[#This Row],[Liczba Rowerów]],0)*30,0)</f>
        <v>120</v>
      </c>
      <c r="H696" s="7">
        <f>IF(WEEKDAY(Tabela1[[#This Row],[Dzień]])=1,Tabela1[[#This Row],[Liczba Rowerów]]*15,0)</f>
        <v>0</v>
      </c>
      <c r="I696" s="7">
        <f>Tabela1[[#This Row],[Przychód]]-Tabela1[[#This Row],[Koszt Serwisu]]</f>
        <v>120</v>
      </c>
      <c r="J696" s="7">
        <f>J695+Tabela1[[#This Row],[Przychód]]</f>
        <v>76320</v>
      </c>
      <c r="K696" s="7">
        <f>K695+Tabela1[[#This Row],[Koszt Serwisu]]</f>
        <v>23000</v>
      </c>
      <c r="L696" s="7">
        <f>Tabela1[[#This Row],[Łączny przychód]]-Tabela1[[#This Row],[Łączny Koszt]]</f>
        <v>53320</v>
      </c>
      <c r="M696" s="7">
        <f>IF(AND(WEEKDAY(Tabela1[[#This Row],[Dzień]])&lt;=6,WEEKDAY(Tabela1[[#This Row],[Dzień]])&gt;=2),ROUNDDOWN(Tabela1[[#This Row],[Popyt]]*Tabela1[[#This Row],[Liczba Rowerów]],0)*E$734,0)</f>
        <v>264</v>
      </c>
      <c r="N696" s="7">
        <f>Tabela1[[#This Row],[Testowany przychód]]-Tabela1[[#This Row],[Koszt Serwisu]]</f>
        <v>264</v>
      </c>
      <c r="O696" s="4">
        <f>IF(P695 &lt;&gt; 0, O695 + 3, O695)</f>
        <v>61</v>
      </c>
      <c r="P696" s="4">
        <f>IF(AND(C696 &lt;&gt; C697,L695&gt;=2400),2400,0)</f>
        <v>0</v>
      </c>
      <c r="Q696" s="7">
        <f>IF(AND(WEEKDAY(Tabela1[[#This Row],[Dzień]])&lt;=6,WEEKDAY(Tabela1[[#This Row],[Dzień]])&gt;=2),ROUNDDOWN(Tabela1[[#This Row],[Popyt]]*Tabela1[[#This Row],[Nowa liczba rowerów]],0)*30,0)</f>
        <v>720</v>
      </c>
      <c r="R696" s="7">
        <f>IF(WEEKDAY(Tabela1[[#This Row],[Dzień]])=1,Tabela1[[#This Row],[Nowa liczba rowerów]]*15,0) + Tabela1[[#This Row],[Koszt kupionych rowerów]]</f>
        <v>0</v>
      </c>
      <c r="S696"/>
    </row>
    <row r="697" spans="1:19" x14ac:dyDescent="0.25">
      <c r="A697" s="1">
        <v>45622</v>
      </c>
      <c r="B697" s="1" t="s">
        <v>5</v>
      </c>
      <c r="C697" s="4" t="str">
        <f>VLOOKUP(MONTH(Tabela1[[#This Row],[Dzień]]),Tabela3[],2,TRUE)</f>
        <v>Listopad</v>
      </c>
      <c r="D697" s="4">
        <f>YEAR(Tabela1[[#This Row],[Dzień]])</f>
        <v>2024</v>
      </c>
      <c r="E697" s="2">
        <f>VLOOKUP(Tabela1[[#This Row],[Pora roku]],TabelaPopyt[],2,FALSE)</f>
        <v>0.4</v>
      </c>
      <c r="F697" s="3">
        <v>10</v>
      </c>
      <c r="G697" s="7">
        <f>IF(AND(WEEKDAY(Tabela1[[#This Row],[Dzień]])&lt;=6,WEEKDAY(Tabela1[[#This Row],[Dzień]])&gt;=2),ROUNDDOWN(Tabela1[[#This Row],[Popyt]]*Tabela1[[#This Row],[Liczba Rowerów]],0)*30,0)</f>
        <v>120</v>
      </c>
      <c r="H697" s="7">
        <f>IF(WEEKDAY(Tabela1[[#This Row],[Dzień]])=1,Tabela1[[#This Row],[Liczba Rowerów]]*15,0)</f>
        <v>0</v>
      </c>
      <c r="I697" s="7">
        <f>Tabela1[[#This Row],[Przychód]]-Tabela1[[#This Row],[Koszt Serwisu]]</f>
        <v>120</v>
      </c>
      <c r="J697" s="7">
        <f>J696+Tabela1[[#This Row],[Przychód]]</f>
        <v>76440</v>
      </c>
      <c r="K697" s="7">
        <f>K696+Tabela1[[#This Row],[Koszt Serwisu]]</f>
        <v>23000</v>
      </c>
      <c r="L697" s="7">
        <f>Tabela1[[#This Row],[Łączny przychód]]-Tabela1[[#This Row],[Łączny Koszt]]</f>
        <v>53440</v>
      </c>
      <c r="M697" s="7">
        <f>IF(AND(WEEKDAY(Tabela1[[#This Row],[Dzień]])&lt;=6,WEEKDAY(Tabela1[[#This Row],[Dzień]])&gt;=2),ROUNDDOWN(Tabela1[[#This Row],[Popyt]]*Tabela1[[#This Row],[Liczba Rowerów]],0)*E$734,0)</f>
        <v>264</v>
      </c>
      <c r="N697" s="7">
        <f>Tabela1[[#This Row],[Testowany przychód]]-Tabela1[[#This Row],[Koszt Serwisu]]</f>
        <v>264</v>
      </c>
      <c r="O697" s="4">
        <f>IF(P696 &lt;&gt; 0, O696 + 3, O696)</f>
        <v>61</v>
      </c>
      <c r="P697" s="4">
        <f>IF(AND(C697 &lt;&gt; C698,L696&gt;=2400),2400,0)</f>
        <v>0</v>
      </c>
      <c r="Q697" s="7">
        <f>IF(AND(WEEKDAY(Tabela1[[#This Row],[Dzień]])&lt;=6,WEEKDAY(Tabela1[[#This Row],[Dzień]])&gt;=2),ROUNDDOWN(Tabela1[[#This Row],[Popyt]]*Tabela1[[#This Row],[Nowa liczba rowerów]],0)*30,0)</f>
        <v>720</v>
      </c>
      <c r="R697" s="7">
        <f>IF(WEEKDAY(Tabela1[[#This Row],[Dzień]])=1,Tabela1[[#This Row],[Nowa liczba rowerów]]*15,0) + Tabela1[[#This Row],[Koszt kupionych rowerów]]</f>
        <v>0</v>
      </c>
      <c r="S697"/>
    </row>
    <row r="698" spans="1:19" x14ac:dyDescent="0.25">
      <c r="A698" s="1">
        <v>45623</v>
      </c>
      <c r="B698" s="1" t="s">
        <v>5</v>
      </c>
      <c r="C698" s="4" t="str">
        <f>VLOOKUP(MONTH(Tabela1[[#This Row],[Dzień]]),Tabela3[],2,TRUE)</f>
        <v>Listopad</v>
      </c>
      <c r="D698" s="4">
        <f>YEAR(Tabela1[[#This Row],[Dzień]])</f>
        <v>2024</v>
      </c>
      <c r="E698" s="2">
        <f>VLOOKUP(Tabela1[[#This Row],[Pora roku]],TabelaPopyt[],2,FALSE)</f>
        <v>0.4</v>
      </c>
      <c r="F698" s="3">
        <v>10</v>
      </c>
      <c r="G698" s="7">
        <f>IF(AND(WEEKDAY(Tabela1[[#This Row],[Dzień]])&lt;=6,WEEKDAY(Tabela1[[#This Row],[Dzień]])&gt;=2),ROUNDDOWN(Tabela1[[#This Row],[Popyt]]*Tabela1[[#This Row],[Liczba Rowerów]],0)*30,0)</f>
        <v>120</v>
      </c>
      <c r="H698" s="7">
        <f>IF(WEEKDAY(Tabela1[[#This Row],[Dzień]])=1,Tabela1[[#This Row],[Liczba Rowerów]]*15,0)</f>
        <v>0</v>
      </c>
      <c r="I698" s="7">
        <f>Tabela1[[#This Row],[Przychód]]-Tabela1[[#This Row],[Koszt Serwisu]]</f>
        <v>120</v>
      </c>
      <c r="J698" s="7">
        <f>J697+Tabela1[[#This Row],[Przychód]]</f>
        <v>76560</v>
      </c>
      <c r="K698" s="7">
        <f>K697+Tabela1[[#This Row],[Koszt Serwisu]]</f>
        <v>23000</v>
      </c>
      <c r="L698" s="7">
        <f>Tabela1[[#This Row],[Łączny przychód]]-Tabela1[[#This Row],[Łączny Koszt]]</f>
        <v>53560</v>
      </c>
      <c r="M698" s="7">
        <f>IF(AND(WEEKDAY(Tabela1[[#This Row],[Dzień]])&lt;=6,WEEKDAY(Tabela1[[#This Row],[Dzień]])&gt;=2),ROUNDDOWN(Tabela1[[#This Row],[Popyt]]*Tabela1[[#This Row],[Liczba Rowerów]],0)*E$734,0)</f>
        <v>264</v>
      </c>
      <c r="N698" s="7">
        <f>Tabela1[[#This Row],[Testowany przychód]]-Tabela1[[#This Row],[Koszt Serwisu]]</f>
        <v>264</v>
      </c>
      <c r="O698" s="4">
        <f>IF(P697 &lt;&gt; 0, O697 + 3, O697)</f>
        <v>61</v>
      </c>
      <c r="P698" s="4">
        <f>IF(AND(C698 &lt;&gt; C699,L697&gt;=2400),2400,0)</f>
        <v>0</v>
      </c>
      <c r="Q698" s="7">
        <f>IF(AND(WEEKDAY(Tabela1[[#This Row],[Dzień]])&lt;=6,WEEKDAY(Tabela1[[#This Row],[Dzień]])&gt;=2),ROUNDDOWN(Tabela1[[#This Row],[Popyt]]*Tabela1[[#This Row],[Nowa liczba rowerów]],0)*30,0)</f>
        <v>720</v>
      </c>
      <c r="R698" s="7">
        <f>IF(WEEKDAY(Tabela1[[#This Row],[Dzień]])=1,Tabela1[[#This Row],[Nowa liczba rowerów]]*15,0) + Tabela1[[#This Row],[Koszt kupionych rowerów]]</f>
        <v>0</v>
      </c>
      <c r="S698"/>
    </row>
    <row r="699" spans="1:19" x14ac:dyDescent="0.25">
      <c r="A699" s="1">
        <v>45624</v>
      </c>
      <c r="B699" s="1" t="s">
        <v>5</v>
      </c>
      <c r="C699" s="4" t="str">
        <f>VLOOKUP(MONTH(Tabela1[[#This Row],[Dzień]]),Tabela3[],2,TRUE)</f>
        <v>Listopad</v>
      </c>
      <c r="D699" s="4">
        <f>YEAR(Tabela1[[#This Row],[Dzień]])</f>
        <v>2024</v>
      </c>
      <c r="E699" s="2">
        <f>VLOOKUP(Tabela1[[#This Row],[Pora roku]],TabelaPopyt[],2,FALSE)</f>
        <v>0.4</v>
      </c>
      <c r="F699" s="3">
        <v>10</v>
      </c>
      <c r="G699" s="7">
        <f>IF(AND(WEEKDAY(Tabela1[[#This Row],[Dzień]])&lt;=6,WEEKDAY(Tabela1[[#This Row],[Dzień]])&gt;=2),ROUNDDOWN(Tabela1[[#This Row],[Popyt]]*Tabela1[[#This Row],[Liczba Rowerów]],0)*30,0)</f>
        <v>120</v>
      </c>
      <c r="H699" s="7">
        <f>IF(WEEKDAY(Tabela1[[#This Row],[Dzień]])=1,Tabela1[[#This Row],[Liczba Rowerów]]*15,0)</f>
        <v>0</v>
      </c>
      <c r="I699" s="7">
        <f>Tabela1[[#This Row],[Przychód]]-Tabela1[[#This Row],[Koszt Serwisu]]</f>
        <v>120</v>
      </c>
      <c r="J699" s="7">
        <f>J698+Tabela1[[#This Row],[Przychód]]</f>
        <v>76680</v>
      </c>
      <c r="K699" s="7">
        <f>K698+Tabela1[[#This Row],[Koszt Serwisu]]</f>
        <v>23000</v>
      </c>
      <c r="L699" s="7">
        <f>Tabela1[[#This Row],[Łączny przychód]]-Tabela1[[#This Row],[Łączny Koszt]]</f>
        <v>53680</v>
      </c>
      <c r="M699" s="7">
        <f>IF(AND(WEEKDAY(Tabela1[[#This Row],[Dzień]])&lt;=6,WEEKDAY(Tabela1[[#This Row],[Dzień]])&gt;=2),ROUNDDOWN(Tabela1[[#This Row],[Popyt]]*Tabela1[[#This Row],[Liczba Rowerów]],0)*E$734,0)</f>
        <v>264</v>
      </c>
      <c r="N699" s="7">
        <f>Tabela1[[#This Row],[Testowany przychód]]-Tabela1[[#This Row],[Koszt Serwisu]]</f>
        <v>264</v>
      </c>
      <c r="O699" s="4">
        <f>IF(P698 &lt;&gt; 0, O698 + 3, O698)</f>
        <v>61</v>
      </c>
      <c r="P699" s="4">
        <f>IF(AND(C699 &lt;&gt; C700,L698&gt;=2400),2400,0)</f>
        <v>0</v>
      </c>
      <c r="Q699" s="7">
        <f>IF(AND(WEEKDAY(Tabela1[[#This Row],[Dzień]])&lt;=6,WEEKDAY(Tabela1[[#This Row],[Dzień]])&gt;=2),ROUNDDOWN(Tabela1[[#This Row],[Popyt]]*Tabela1[[#This Row],[Nowa liczba rowerów]],0)*30,0)</f>
        <v>720</v>
      </c>
      <c r="R699" s="7">
        <f>IF(WEEKDAY(Tabela1[[#This Row],[Dzień]])=1,Tabela1[[#This Row],[Nowa liczba rowerów]]*15,0) + Tabela1[[#This Row],[Koszt kupionych rowerów]]</f>
        <v>0</v>
      </c>
      <c r="S699"/>
    </row>
    <row r="700" spans="1:19" x14ac:dyDescent="0.25">
      <c r="A700" s="1">
        <v>45625</v>
      </c>
      <c r="B700" s="1" t="s">
        <v>5</v>
      </c>
      <c r="C700" s="4" t="str">
        <f>VLOOKUP(MONTH(Tabela1[[#This Row],[Dzień]]),Tabela3[],2,TRUE)</f>
        <v>Listopad</v>
      </c>
      <c r="D700" s="4">
        <f>YEAR(Tabela1[[#This Row],[Dzień]])</f>
        <v>2024</v>
      </c>
      <c r="E700" s="2">
        <f>VLOOKUP(Tabela1[[#This Row],[Pora roku]],TabelaPopyt[],2,FALSE)</f>
        <v>0.4</v>
      </c>
      <c r="F700" s="3">
        <v>10</v>
      </c>
      <c r="G700" s="7">
        <f>IF(AND(WEEKDAY(Tabela1[[#This Row],[Dzień]])&lt;=6,WEEKDAY(Tabela1[[#This Row],[Dzień]])&gt;=2),ROUNDDOWN(Tabela1[[#This Row],[Popyt]]*Tabela1[[#This Row],[Liczba Rowerów]],0)*30,0)</f>
        <v>120</v>
      </c>
      <c r="H700" s="7">
        <f>IF(WEEKDAY(Tabela1[[#This Row],[Dzień]])=1,Tabela1[[#This Row],[Liczba Rowerów]]*15,0)</f>
        <v>0</v>
      </c>
      <c r="I700" s="7">
        <f>Tabela1[[#This Row],[Przychód]]-Tabela1[[#This Row],[Koszt Serwisu]]</f>
        <v>120</v>
      </c>
      <c r="J700" s="7">
        <f>J699+Tabela1[[#This Row],[Przychód]]</f>
        <v>76800</v>
      </c>
      <c r="K700" s="7">
        <f>K699+Tabela1[[#This Row],[Koszt Serwisu]]</f>
        <v>23000</v>
      </c>
      <c r="L700" s="7">
        <f>Tabela1[[#This Row],[Łączny przychód]]-Tabela1[[#This Row],[Łączny Koszt]]</f>
        <v>53800</v>
      </c>
      <c r="M700" s="7">
        <f>IF(AND(WEEKDAY(Tabela1[[#This Row],[Dzień]])&lt;=6,WEEKDAY(Tabela1[[#This Row],[Dzień]])&gt;=2),ROUNDDOWN(Tabela1[[#This Row],[Popyt]]*Tabela1[[#This Row],[Liczba Rowerów]],0)*E$734,0)</f>
        <v>264</v>
      </c>
      <c r="N700" s="7">
        <f>Tabela1[[#This Row],[Testowany przychód]]-Tabela1[[#This Row],[Koszt Serwisu]]</f>
        <v>264</v>
      </c>
      <c r="O700" s="4">
        <f>IF(P699 &lt;&gt; 0, O699 + 3, O699)</f>
        <v>61</v>
      </c>
      <c r="P700" s="4">
        <f>IF(AND(C700 &lt;&gt; C701,L699&gt;=2400),2400,0)</f>
        <v>0</v>
      </c>
      <c r="Q700" s="7">
        <f>IF(AND(WEEKDAY(Tabela1[[#This Row],[Dzień]])&lt;=6,WEEKDAY(Tabela1[[#This Row],[Dzień]])&gt;=2),ROUNDDOWN(Tabela1[[#This Row],[Popyt]]*Tabela1[[#This Row],[Nowa liczba rowerów]],0)*30,0)</f>
        <v>720</v>
      </c>
      <c r="R700" s="7">
        <f>IF(WEEKDAY(Tabela1[[#This Row],[Dzień]])=1,Tabela1[[#This Row],[Nowa liczba rowerów]]*15,0) + Tabela1[[#This Row],[Koszt kupionych rowerów]]</f>
        <v>0</v>
      </c>
      <c r="S700"/>
    </row>
    <row r="701" spans="1:19" x14ac:dyDescent="0.25">
      <c r="A701" s="1">
        <v>45626</v>
      </c>
      <c r="B701" s="1" t="s">
        <v>5</v>
      </c>
      <c r="C701" s="4" t="str">
        <f>VLOOKUP(MONTH(Tabela1[[#This Row],[Dzień]]),Tabela3[],2,TRUE)</f>
        <v>Listopad</v>
      </c>
      <c r="D701" s="4">
        <f>YEAR(Tabela1[[#This Row],[Dzień]])</f>
        <v>2024</v>
      </c>
      <c r="E701" s="2">
        <f>VLOOKUP(Tabela1[[#This Row],[Pora roku]],TabelaPopyt[],2,FALSE)</f>
        <v>0.4</v>
      </c>
      <c r="F701" s="3">
        <v>10</v>
      </c>
      <c r="G701" s="7">
        <f>IF(AND(WEEKDAY(Tabela1[[#This Row],[Dzień]])&lt;=6,WEEKDAY(Tabela1[[#This Row],[Dzień]])&gt;=2),ROUNDDOWN(Tabela1[[#This Row],[Popyt]]*Tabela1[[#This Row],[Liczba Rowerów]],0)*30,0)</f>
        <v>0</v>
      </c>
      <c r="H701" s="7">
        <f>IF(WEEKDAY(Tabela1[[#This Row],[Dzień]])=1,Tabela1[[#This Row],[Liczba Rowerów]]*15,0)</f>
        <v>0</v>
      </c>
      <c r="I701" s="7">
        <f>Tabela1[[#This Row],[Przychód]]-Tabela1[[#This Row],[Koszt Serwisu]]</f>
        <v>0</v>
      </c>
      <c r="J701" s="7">
        <f>J700+Tabela1[[#This Row],[Przychód]]</f>
        <v>76800</v>
      </c>
      <c r="K701" s="7">
        <f>K700+Tabela1[[#This Row],[Koszt Serwisu]]</f>
        <v>23000</v>
      </c>
      <c r="L701" s="7">
        <f>Tabela1[[#This Row],[Łączny przychód]]-Tabela1[[#This Row],[Łączny Koszt]]</f>
        <v>53800</v>
      </c>
      <c r="M701" s="7">
        <f>IF(AND(WEEKDAY(Tabela1[[#This Row],[Dzień]])&lt;=6,WEEKDAY(Tabela1[[#This Row],[Dzień]])&gt;=2),ROUNDDOWN(Tabela1[[#This Row],[Popyt]]*Tabela1[[#This Row],[Liczba Rowerów]],0)*E$734,0)</f>
        <v>0</v>
      </c>
      <c r="N701" s="7">
        <f>Tabela1[[#This Row],[Testowany przychód]]-Tabela1[[#This Row],[Koszt Serwisu]]</f>
        <v>0</v>
      </c>
      <c r="O701" s="4">
        <f>IF(P700 &lt;&gt; 0, O700 + 3, O700)</f>
        <v>61</v>
      </c>
      <c r="P701" s="4">
        <f>IF(AND(C701 &lt;&gt; C702,L700&gt;=2400),2400,0)</f>
        <v>2400</v>
      </c>
      <c r="Q701" s="7">
        <f>IF(AND(WEEKDAY(Tabela1[[#This Row],[Dzień]])&lt;=6,WEEKDAY(Tabela1[[#This Row],[Dzień]])&gt;=2),ROUNDDOWN(Tabela1[[#This Row],[Popyt]]*Tabela1[[#This Row],[Nowa liczba rowerów]],0)*30,0)</f>
        <v>0</v>
      </c>
      <c r="R701" s="7">
        <f>IF(WEEKDAY(Tabela1[[#This Row],[Dzień]])=1,Tabela1[[#This Row],[Nowa liczba rowerów]]*15,0) + Tabela1[[#This Row],[Koszt kupionych rowerów]]</f>
        <v>2400</v>
      </c>
      <c r="S701"/>
    </row>
    <row r="702" spans="1:19" x14ac:dyDescent="0.25">
      <c r="A702" s="1">
        <v>45627</v>
      </c>
      <c r="B702" s="1" t="s">
        <v>5</v>
      </c>
      <c r="C702" s="4" t="str">
        <f>VLOOKUP(MONTH(Tabela1[[#This Row],[Dzień]]),Tabela3[],2,TRUE)</f>
        <v>Grudzień</v>
      </c>
      <c r="D702" s="4">
        <f>YEAR(Tabela1[[#This Row],[Dzień]])</f>
        <v>2024</v>
      </c>
      <c r="E702" s="2">
        <f>VLOOKUP(Tabela1[[#This Row],[Pora roku]],TabelaPopyt[],2,FALSE)</f>
        <v>0.4</v>
      </c>
      <c r="F702" s="3">
        <v>10</v>
      </c>
      <c r="G702" s="7">
        <f>IF(AND(WEEKDAY(Tabela1[[#This Row],[Dzień]])&lt;=6,WEEKDAY(Tabela1[[#This Row],[Dzień]])&gt;=2),ROUNDDOWN(Tabela1[[#This Row],[Popyt]]*Tabela1[[#This Row],[Liczba Rowerów]],0)*30,0)</f>
        <v>0</v>
      </c>
      <c r="H702" s="7">
        <f>IF(WEEKDAY(Tabela1[[#This Row],[Dzień]])=1,Tabela1[[#This Row],[Liczba Rowerów]]*15,0)</f>
        <v>150</v>
      </c>
      <c r="I702" s="7">
        <f>Tabela1[[#This Row],[Przychód]]-Tabela1[[#This Row],[Koszt Serwisu]]</f>
        <v>-150</v>
      </c>
      <c r="J702" s="7">
        <f>J701+Tabela1[[#This Row],[Przychód]]</f>
        <v>76800</v>
      </c>
      <c r="K702" s="7">
        <f>K701+Tabela1[[#This Row],[Koszt Serwisu]]</f>
        <v>23150</v>
      </c>
      <c r="L702" s="7">
        <f>Tabela1[[#This Row],[Łączny przychód]]-Tabela1[[#This Row],[Łączny Koszt]]</f>
        <v>53650</v>
      </c>
      <c r="M702" s="7">
        <f>IF(AND(WEEKDAY(Tabela1[[#This Row],[Dzień]])&lt;=6,WEEKDAY(Tabela1[[#This Row],[Dzień]])&gt;=2),ROUNDDOWN(Tabela1[[#This Row],[Popyt]]*Tabela1[[#This Row],[Liczba Rowerów]],0)*E$734,0)</f>
        <v>0</v>
      </c>
      <c r="N702" s="7">
        <f>Tabela1[[#This Row],[Testowany przychód]]-Tabela1[[#This Row],[Koszt Serwisu]]</f>
        <v>-150</v>
      </c>
      <c r="O702" s="4">
        <f>IF(P701 &lt;&gt; 0, O701 + 3, O701)</f>
        <v>64</v>
      </c>
      <c r="P702" s="4">
        <f>IF(AND(C702 &lt;&gt; C703,L701&gt;=2400),2400,0)</f>
        <v>0</v>
      </c>
      <c r="Q702" s="7">
        <f>IF(AND(WEEKDAY(Tabela1[[#This Row],[Dzień]])&lt;=6,WEEKDAY(Tabela1[[#This Row],[Dzień]])&gt;=2),ROUNDDOWN(Tabela1[[#This Row],[Popyt]]*Tabela1[[#This Row],[Nowa liczba rowerów]],0)*30,0)</f>
        <v>0</v>
      </c>
      <c r="R702" s="7">
        <f>IF(WEEKDAY(Tabela1[[#This Row],[Dzień]])=1,Tabela1[[#This Row],[Nowa liczba rowerów]]*15,0) + Tabela1[[#This Row],[Koszt kupionych rowerów]]</f>
        <v>960</v>
      </c>
      <c r="S702"/>
    </row>
    <row r="703" spans="1:19" x14ac:dyDescent="0.25">
      <c r="A703" s="1">
        <v>45628</v>
      </c>
      <c r="B703" s="1" t="s">
        <v>5</v>
      </c>
      <c r="C703" s="4" t="str">
        <f>VLOOKUP(MONTH(Tabela1[[#This Row],[Dzień]]),Tabela3[],2,TRUE)</f>
        <v>Grudzień</v>
      </c>
      <c r="D703" s="4">
        <f>YEAR(Tabela1[[#This Row],[Dzień]])</f>
        <v>2024</v>
      </c>
      <c r="E703" s="2">
        <f>VLOOKUP(Tabela1[[#This Row],[Pora roku]],TabelaPopyt[],2,FALSE)</f>
        <v>0.4</v>
      </c>
      <c r="F703" s="3">
        <v>10</v>
      </c>
      <c r="G703" s="7">
        <f>IF(AND(WEEKDAY(Tabela1[[#This Row],[Dzień]])&lt;=6,WEEKDAY(Tabela1[[#This Row],[Dzień]])&gt;=2),ROUNDDOWN(Tabela1[[#This Row],[Popyt]]*Tabela1[[#This Row],[Liczba Rowerów]],0)*30,0)</f>
        <v>120</v>
      </c>
      <c r="H703" s="7">
        <f>IF(WEEKDAY(Tabela1[[#This Row],[Dzień]])=1,Tabela1[[#This Row],[Liczba Rowerów]]*15,0)</f>
        <v>0</v>
      </c>
      <c r="I703" s="7">
        <f>Tabela1[[#This Row],[Przychód]]-Tabela1[[#This Row],[Koszt Serwisu]]</f>
        <v>120</v>
      </c>
      <c r="J703" s="7">
        <f>J702+Tabela1[[#This Row],[Przychód]]</f>
        <v>76920</v>
      </c>
      <c r="K703" s="7">
        <f>K702+Tabela1[[#This Row],[Koszt Serwisu]]</f>
        <v>23150</v>
      </c>
      <c r="L703" s="7">
        <f>Tabela1[[#This Row],[Łączny przychód]]-Tabela1[[#This Row],[Łączny Koszt]]</f>
        <v>53770</v>
      </c>
      <c r="M703" s="7">
        <f>IF(AND(WEEKDAY(Tabela1[[#This Row],[Dzień]])&lt;=6,WEEKDAY(Tabela1[[#This Row],[Dzień]])&gt;=2),ROUNDDOWN(Tabela1[[#This Row],[Popyt]]*Tabela1[[#This Row],[Liczba Rowerów]],0)*E$734,0)</f>
        <v>264</v>
      </c>
      <c r="N703" s="7">
        <f>Tabela1[[#This Row],[Testowany przychód]]-Tabela1[[#This Row],[Koszt Serwisu]]</f>
        <v>264</v>
      </c>
      <c r="O703" s="4">
        <f>IF(P702 &lt;&gt; 0, O702 + 3, O702)</f>
        <v>64</v>
      </c>
      <c r="P703" s="4">
        <f>IF(AND(C703 &lt;&gt; C704,L702&gt;=2400),2400,0)</f>
        <v>0</v>
      </c>
      <c r="Q703" s="7">
        <f>IF(AND(WEEKDAY(Tabela1[[#This Row],[Dzień]])&lt;=6,WEEKDAY(Tabela1[[#This Row],[Dzień]])&gt;=2),ROUNDDOWN(Tabela1[[#This Row],[Popyt]]*Tabela1[[#This Row],[Nowa liczba rowerów]],0)*30,0)</f>
        <v>750</v>
      </c>
      <c r="R703" s="7">
        <f>IF(WEEKDAY(Tabela1[[#This Row],[Dzień]])=1,Tabela1[[#This Row],[Nowa liczba rowerów]]*15,0) + Tabela1[[#This Row],[Koszt kupionych rowerów]]</f>
        <v>0</v>
      </c>
      <c r="S703"/>
    </row>
    <row r="704" spans="1:19" x14ac:dyDescent="0.25">
      <c r="A704" s="1">
        <v>45629</v>
      </c>
      <c r="B704" s="1" t="s">
        <v>5</v>
      </c>
      <c r="C704" s="4" t="str">
        <f>VLOOKUP(MONTH(Tabela1[[#This Row],[Dzień]]),Tabela3[],2,TRUE)</f>
        <v>Grudzień</v>
      </c>
      <c r="D704" s="4">
        <f>YEAR(Tabela1[[#This Row],[Dzień]])</f>
        <v>2024</v>
      </c>
      <c r="E704" s="2">
        <f>VLOOKUP(Tabela1[[#This Row],[Pora roku]],TabelaPopyt[],2,FALSE)</f>
        <v>0.4</v>
      </c>
      <c r="F704" s="3">
        <v>10</v>
      </c>
      <c r="G704" s="7">
        <f>IF(AND(WEEKDAY(Tabela1[[#This Row],[Dzień]])&lt;=6,WEEKDAY(Tabela1[[#This Row],[Dzień]])&gt;=2),ROUNDDOWN(Tabela1[[#This Row],[Popyt]]*Tabela1[[#This Row],[Liczba Rowerów]],0)*30,0)</f>
        <v>120</v>
      </c>
      <c r="H704" s="7">
        <f>IF(WEEKDAY(Tabela1[[#This Row],[Dzień]])=1,Tabela1[[#This Row],[Liczba Rowerów]]*15,0)</f>
        <v>0</v>
      </c>
      <c r="I704" s="7">
        <f>Tabela1[[#This Row],[Przychód]]-Tabela1[[#This Row],[Koszt Serwisu]]</f>
        <v>120</v>
      </c>
      <c r="J704" s="7">
        <f>J703+Tabela1[[#This Row],[Przychód]]</f>
        <v>77040</v>
      </c>
      <c r="K704" s="7">
        <f>K703+Tabela1[[#This Row],[Koszt Serwisu]]</f>
        <v>23150</v>
      </c>
      <c r="L704" s="7">
        <f>Tabela1[[#This Row],[Łączny przychód]]-Tabela1[[#This Row],[Łączny Koszt]]</f>
        <v>53890</v>
      </c>
      <c r="M704" s="7">
        <f>IF(AND(WEEKDAY(Tabela1[[#This Row],[Dzień]])&lt;=6,WEEKDAY(Tabela1[[#This Row],[Dzień]])&gt;=2),ROUNDDOWN(Tabela1[[#This Row],[Popyt]]*Tabela1[[#This Row],[Liczba Rowerów]],0)*E$734,0)</f>
        <v>264</v>
      </c>
      <c r="N704" s="7">
        <f>Tabela1[[#This Row],[Testowany przychód]]-Tabela1[[#This Row],[Koszt Serwisu]]</f>
        <v>264</v>
      </c>
      <c r="O704" s="4">
        <f>IF(P703 &lt;&gt; 0, O703 + 3, O703)</f>
        <v>64</v>
      </c>
      <c r="P704" s="4">
        <f>IF(AND(C704 &lt;&gt; C705,L703&gt;=2400),2400,0)</f>
        <v>0</v>
      </c>
      <c r="Q704" s="7">
        <f>IF(AND(WEEKDAY(Tabela1[[#This Row],[Dzień]])&lt;=6,WEEKDAY(Tabela1[[#This Row],[Dzień]])&gt;=2),ROUNDDOWN(Tabela1[[#This Row],[Popyt]]*Tabela1[[#This Row],[Nowa liczba rowerów]],0)*30,0)</f>
        <v>750</v>
      </c>
      <c r="R704" s="7">
        <f>IF(WEEKDAY(Tabela1[[#This Row],[Dzień]])=1,Tabela1[[#This Row],[Nowa liczba rowerów]]*15,0) + Tabela1[[#This Row],[Koszt kupionych rowerów]]</f>
        <v>0</v>
      </c>
      <c r="S704"/>
    </row>
    <row r="705" spans="1:19" x14ac:dyDescent="0.25">
      <c r="A705" s="1">
        <v>45630</v>
      </c>
      <c r="B705" s="1" t="s">
        <v>5</v>
      </c>
      <c r="C705" s="4" t="str">
        <f>VLOOKUP(MONTH(Tabela1[[#This Row],[Dzień]]),Tabela3[],2,TRUE)</f>
        <v>Grudzień</v>
      </c>
      <c r="D705" s="4">
        <f>YEAR(Tabela1[[#This Row],[Dzień]])</f>
        <v>2024</v>
      </c>
      <c r="E705" s="2">
        <f>VLOOKUP(Tabela1[[#This Row],[Pora roku]],TabelaPopyt[],2,FALSE)</f>
        <v>0.4</v>
      </c>
      <c r="F705" s="3">
        <v>10</v>
      </c>
      <c r="G705" s="7">
        <f>IF(AND(WEEKDAY(Tabela1[[#This Row],[Dzień]])&lt;=6,WEEKDAY(Tabela1[[#This Row],[Dzień]])&gt;=2),ROUNDDOWN(Tabela1[[#This Row],[Popyt]]*Tabela1[[#This Row],[Liczba Rowerów]],0)*30,0)</f>
        <v>120</v>
      </c>
      <c r="H705" s="7">
        <f>IF(WEEKDAY(Tabela1[[#This Row],[Dzień]])=1,Tabela1[[#This Row],[Liczba Rowerów]]*15,0)</f>
        <v>0</v>
      </c>
      <c r="I705" s="7">
        <f>Tabela1[[#This Row],[Przychód]]-Tabela1[[#This Row],[Koszt Serwisu]]</f>
        <v>120</v>
      </c>
      <c r="J705" s="7">
        <f>J704+Tabela1[[#This Row],[Przychód]]</f>
        <v>77160</v>
      </c>
      <c r="K705" s="7">
        <f>K704+Tabela1[[#This Row],[Koszt Serwisu]]</f>
        <v>23150</v>
      </c>
      <c r="L705" s="7">
        <f>Tabela1[[#This Row],[Łączny przychód]]-Tabela1[[#This Row],[Łączny Koszt]]</f>
        <v>54010</v>
      </c>
      <c r="M705" s="7">
        <f>IF(AND(WEEKDAY(Tabela1[[#This Row],[Dzień]])&lt;=6,WEEKDAY(Tabela1[[#This Row],[Dzień]])&gt;=2),ROUNDDOWN(Tabela1[[#This Row],[Popyt]]*Tabela1[[#This Row],[Liczba Rowerów]],0)*E$734,0)</f>
        <v>264</v>
      </c>
      <c r="N705" s="7">
        <f>Tabela1[[#This Row],[Testowany przychód]]-Tabela1[[#This Row],[Koszt Serwisu]]</f>
        <v>264</v>
      </c>
      <c r="O705" s="4">
        <f>IF(P704 &lt;&gt; 0, O704 + 3, O704)</f>
        <v>64</v>
      </c>
      <c r="P705" s="4">
        <f>IF(AND(C705 &lt;&gt; C706,L704&gt;=2400),2400,0)</f>
        <v>0</v>
      </c>
      <c r="Q705" s="7">
        <f>IF(AND(WEEKDAY(Tabela1[[#This Row],[Dzień]])&lt;=6,WEEKDAY(Tabela1[[#This Row],[Dzień]])&gt;=2),ROUNDDOWN(Tabela1[[#This Row],[Popyt]]*Tabela1[[#This Row],[Nowa liczba rowerów]],0)*30,0)</f>
        <v>750</v>
      </c>
      <c r="R705" s="7">
        <f>IF(WEEKDAY(Tabela1[[#This Row],[Dzień]])=1,Tabela1[[#This Row],[Nowa liczba rowerów]]*15,0) + Tabela1[[#This Row],[Koszt kupionych rowerów]]</f>
        <v>0</v>
      </c>
      <c r="S705"/>
    </row>
    <row r="706" spans="1:19" x14ac:dyDescent="0.25">
      <c r="A706" s="1">
        <v>45631</v>
      </c>
      <c r="B706" s="1" t="s">
        <v>5</v>
      </c>
      <c r="C706" s="4" t="str">
        <f>VLOOKUP(MONTH(Tabela1[[#This Row],[Dzień]]),Tabela3[],2,TRUE)</f>
        <v>Grudzień</v>
      </c>
      <c r="D706" s="4">
        <f>YEAR(Tabela1[[#This Row],[Dzień]])</f>
        <v>2024</v>
      </c>
      <c r="E706" s="2">
        <f>VLOOKUP(Tabela1[[#This Row],[Pora roku]],TabelaPopyt[],2,FALSE)</f>
        <v>0.4</v>
      </c>
      <c r="F706" s="3">
        <v>10</v>
      </c>
      <c r="G706" s="7">
        <f>IF(AND(WEEKDAY(Tabela1[[#This Row],[Dzień]])&lt;=6,WEEKDAY(Tabela1[[#This Row],[Dzień]])&gt;=2),ROUNDDOWN(Tabela1[[#This Row],[Popyt]]*Tabela1[[#This Row],[Liczba Rowerów]],0)*30,0)</f>
        <v>120</v>
      </c>
      <c r="H706" s="7">
        <f>IF(WEEKDAY(Tabela1[[#This Row],[Dzień]])=1,Tabela1[[#This Row],[Liczba Rowerów]]*15,0)</f>
        <v>0</v>
      </c>
      <c r="I706" s="7">
        <f>Tabela1[[#This Row],[Przychód]]-Tabela1[[#This Row],[Koszt Serwisu]]</f>
        <v>120</v>
      </c>
      <c r="J706" s="7">
        <f>J705+Tabela1[[#This Row],[Przychód]]</f>
        <v>77280</v>
      </c>
      <c r="K706" s="7">
        <f>K705+Tabela1[[#This Row],[Koszt Serwisu]]</f>
        <v>23150</v>
      </c>
      <c r="L706" s="7">
        <f>Tabela1[[#This Row],[Łączny przychód]]-Tabela1[[#This Row],[Łączny Koszt]]</f>
        <v>54130</v>
      </c>
      <c r="M706" s="7">
        <f>IF(AND(WEEKDAY(Tabela1[[#This Row],[Dzień]])&lt;=6,WEEKDAY(Tabela1[[#This Row],[Dzień]])&gt;=2),ROUNDDOWN(Tabela1[[#This Row],[Popyt]]*Tabela1[[#This Row],[Liczba Rowerów]],0)*E$734,0)</f>
        <v>264</v>
      </c>
      <c r="N706" s="7">
        <f>Tabela1[[#This Row],[Testowany przychód]]-Tabela1[[#This Row],[Koszt Serwisu]]</f>
        <v>264</v>
      </c>
      <c r="O706" s="4">
        <f>IF(P705 &lt;&gt; 0, O705 + 3, O705)</f>
        <v>64</v>
      </c>
      <c r="P706" s="4">
        <f>IF(AND(C706 &lt;&gt; C707,L705&gt;=2400),2400,0)</f>
        <v>0</v>
      </c>
      <c r="Q706" s="7">
        <f>IF(AND(WEEKDAY(Tabela1[[#This Row],[Dzień]])&lt;=6,WEEKDAY(Tabela1[[#This Row],[Dzień]])&gt;=2),ROUNDDOWN(Tabela1[[#This Row],[Popyt]]*Tabela1[[#This Row],[Nowa liczba rowerów]],0)*30,0)</f>
        <v>750</v>
      </c>
      <c r="R706" s="7">
        <f>IF(WEEKDAY(Tabela1[[#This Row],[Dzień]])=1,Tabela1[[#This Row],[Nowa liczba rowerów]]*15,0) + Tabela1[[#This Row],[Koszt kupionych rowerów]]</f>
        <v>0</v>
      </c>
      <c r="S706"/>
    </row>
    <row r="707" spans="1:19" x14ac:dyDescent="0.25">
      <c r="A707" s="1">
        <v>45632</v>
      </c>
      <c r="B707" s="1" t="s">
        <v>5</v>
      </c>
      <c r="C707" s="4" t="str">
        <f>VLOOKUP(MONTH(Tabela1[[#This Row],[Dzień]]),Tabela3[],2,TRUE)</f>
        <v>Grudzień</v>
      </c>
      <c r="D707" s="4">
        <f>YEAR(Tabela1[[#This Row],[Dzień]])</f>
        <v>2024</v>
      </c>
      <c r="E707" s="2">
        <f>VLOOKUP(Tabela1[[#This Row],[Pora roku]],TabelaPopyt[],2,FALSE)</f>
        <v>0.4</v>
      </c>
      <c r="F707" s="3">
        <v>10</v>
      </c>
      <c r="G707" s="7">
        <f>IF(AND(WEEKDAY(Tabela1[[#This Row],[Dzień]])&lt;=6,WEEKDAY(Tabela1[[#This Row],[Dzień]])&gt;=2),ROUNDDOWN(Tabela1[[#This Row],[Popyt]]*Tabela1[[#This Row],[Liczba Rowerów]],0)*30,0)</f>
        <v>120</v>
      </c>
      <c r="H707" s="7">
        <f>IF(WEEKDAY(Tabela1[[#This Row],[Dzień]])=1,Tabela1[[#This Row],[Liczba Rowerów]]*15,0)</f>
        <v>0</v>
      </c>
      <c r="I707" s="7">
        <f>Tabela1[[#This Row],[Przychód]]-Tabela1[[#This Row],[Koszt Serwisu]]</f>
        <v>120</v>
      </c>
      <c r="J707" s="7">
        <f>J706+Tabela1[[#This Row],[Przychód]]</f>
        <v>77400</v>
      </c>
      <c r="K707" s="7">
        <f>K706+Tabela1[[#This Row],[Koszt Serwisu]]</f>
        <v>23150</v>
      </c>
      <c r="L707" s="7">
        <f>Tabela1[[#This Row],[Łączny przychód]]-Tabela1[[#This Row],[Łączny Koszt]]</f>
        <v>54250</v>
      </c>
      <c r="M707" s="7">
        <f>IF(AND(WEEKDAY(Tabela1[[#This Row],[Dzień]])&lt;=6,WEEKDAY(Tabela1[[#This Row],[Dzień]])&gt;=2),ROUNDDOWN(Tabela1[[#This Row],[Popyt]]*Tabela1[[#This Row],[Liczba Rowerów]],0)*E$734,0)</f>
        <v>264</v>
      </c>
      <c r="N707" s="7">
        <f>Tabela1[[#This Row],[Testowany przychód]]-Tabela1[[#This Row],[Koszt Serwisu]]</f>
        <v>264</v>
      </c>
      <c r="O707" s="4">
        <f>IF(P706 &lt;&gt; 0, O706 + 3, O706)</f>
        <v>64</v>
      </c>
      <c r="P707" s="4">
        <f>IF(AND(C707 &lt;&gt; C708,L706&gt;=2400),2400,0)</f>
        <v>0</v>
      </c>
      <c r="Q707" s="7">
        <f>IF(AND(WEEKDAY(Tabela1[[#This Row],[Dzień]])&lt;=6,WEEKDAY(Tabela1[[#This Row],[Dzień]])&gt;=2),ROUNDDOWN(Tabela1[[#This Row],[Popyt]]*Tabela1[[#This Row],[Nowa liczba rowerów]],0)*30,0)</f>
        <v>750</v>
      </c>
      <c r="R707" s="7">
        <f>IF(WEEKDAY(Tabela1[[#This Row],[Dzień]])=1,Tabela1[[#This Row],[Nowa liczba rowerów]]*15,0) + Tabela1[[#This Row],[Koszt kupionych rowerów]]</f>
        <v>0</v>
      </c>
      <c r="S707"/>
    </row>
    <row r="708" spans="1:19" x14ac:dyDescent="0.25">
      <c r="A708" s="1">
        <v>45633</v>
      </c>
      <c r="B708" s="1" t="s">
        <v>5</v>
      </c>
      <c r="C708" s="4" t="str">
        <f>VLOOKUP(MONTH(Tabela1[[#This Row],[Dzień]]),Tabela3[],2,TRUE)</f>
        <v>Grudzień</v>
      </c>
      <c r="D708" s="4">
        <f>YEAR(Tabela1[[#This Row],[Dzień]])</f>
        <v>2024</v>
      </c>
      <c r="E708" s="2">
        <f>VLOOKUP(Tabela1[[#This Row],[Pora roku]],TabelaPopyt[],2,FALSE)</f>
        <v>0.4</v>
      </c>
      <c r="F708" s="3">
        <v>10</v>
      </c>
      <c r="G708" s="7">
        <f>IF(AND(WEEKDAY(Tabela1[[#This Row],[Dzień]])&lt;=6,WEEKDAY(Tabela1[[#This Row],[Dzień]])&gt;=2),ROUNDDOWN(Tabela1[[#This Row],[Popyt]]*Tabela1[[#This Row],[Liczba Rowerów]],0)*30,0)</f>
        <v>0</v>
      </c>
      <c r="H708" s="7">
        <f>IF(WEEKDAY(Tabela1[[#This Row],[Dzień]])=1,Tabela1[[#This Row],[Liczba Rowerów]]*15,0)</f>
        <v>0</v>
      </c>
      <c r="I708" s="7">
        <f>Tabela1[[#This Row],[Przychód]]-Tabela1[[#This Row],[Koszt Serwisu]]</f>
        <v>0</v>
      </c>
      <c r="J708" s="7">
        <f>J707+Tabela1[[#This Row],[Przychód]]</f>
        <v>77400</v>
      </c>
      <c r="K708" s="7">
        <f>K707+Tabela1[[#This Row],[Koszt Serwisu]]</f>
        <v>23150</v>
      </c>
      <c r="L708" s="7">
        <f>Tabela1[[#This Row],[Łączny przychód]]-Tabela1[[#This Row],[Łączny Koszt]]</f>
        <v>54250</v>
      </c>
      <c r="M708" s="7">
        <f>IF(AND(WEEKDAY(Tabela1[[#This Row],[Dzień]])&lt;=6,WEEKDAY(Tabela1[[#This Row],[Dzień]])&gt;=2),ROUNDDOWN(Tabela1[[#This Row],[Popyt]]*Tabela1[[#This Row],[Liczba Rowerów]],0)*E$734,0)</f>
        <v>0</v>
      </c>
      <c r="N708" s="7">
        <f>Tabela1[[#This Row],[Testowany przychód]]-Tabela1[[#This Row],[Koszt Serwisu]]</f>
        <v>0</v>
      </c>
      <c r="O708" s="4">
        <f>IF(P707 &lt;&gt; 0, O707 + 3, O707)</f>
        <v>64</v>
      </c>
      <c r="P708" s="4">
        <f>IF(AND(C708 &lt;&gt; C709,L707&gt;=2400),2400,0)</f>
        <v>0</v>
      </c>
      <c r="Q708" s="7">
        <f>IF(AND(WEEKDAY(Tabela1[[#This Row],[Dzień]])&lt;=6,WEEKDAY(Tabela1[[#This Row],[Dzień]])&gt;=2),ROUNDDOWN(Tabela1[[#This Row],[Popyt]]*Tabela1[[#This Row],[Nowa liczba rowerów]],0)*30,0)</f>
        <v>0</v>
      </c>
      <c r="R708" s="7">
        <f>IF(WEEKDAY(Tabela1[[#This Row],[Dzień]])=1,Tabela1[[#This Row],[Nowa liczba rowerów]]*15,0) + Tabela1[[#This Row],[Koszt kupionych rowerów]]</f>
        <v>0</v>
      </c>
      <c r="S708"/>
    </row>
    <row r="709" spans="1:19" x14ac:dyDescent="0.25">
      <c r="A709" s="1">
        <v>45634</v>
      </c>
      <c r="B709" s="1" t="s">
        <v>5</v>
      </c>
      <c r="C709" s="4" t="str">
        <f>VLOOKUP(MONTH(Tabela1[[#This Row],[Dzień]]),Tabela3[],2,TRUE)</f>
        <v>Grudzień</v>
      </c>
      <c r="D709" s="4">
        <f>YEAR(Tabela1[[#This Row],[Dzień]])</f>
        <v>2024</v>
      </c>
      <c r="E709" s="2">
        <f>VLOOKUP(Tabela1[[#This Row],[Pora roku]],TabelaPopyt[],2,FALSE)</f>
        <v>0.4</v>
      </c>
      <c r="F709" s="3">
        <v>10</v>
      </c>
      <c r="G709" s="7">
        <f>IF(AND(WEEKDAY(Tabela1[[#This Row],[Dzień]])&lt;=6,WEEKDAY(Tabela1[[#This Row],[Dzień]])&gt;=2),ROUNDDOWN(Tabela1[[#This Row],[Popyt]]*Tabela1[[#This Row],[Liczba Rowerów]],0)*30,0)</f>
        <v>0</v>
      </c>
      <c r="H709" s="7">
        <f>IF(WEEKDAY(Tabela1[[#This Row],[Dzień]])=1,Tabela1[[#This Row],[Liczba Rowerów]]*15,0)</f>
        <v>150</v>
      </c>
      <c r="I709" s="7">
        <f>Tabela1[[#This Row],[Przychód]]-Tabela1[[#This Row],[Koszt Serwisu]]</f>
        <v>-150</v>
      </c>
      <c r="J709" s="7">
        <f>J708+Tabela1[[#This Row],[Przychód]]</f>
        <v>77400</v>
      </c>
      <c r="K709" s="7">
        <f>K708+Tabela1[[#This Row],[Koszt Serwisu]]</f>
        <v>23300</v>
      </c>
      <c r="L709" s="7">
        <f>Tabela1[[#This Row],[Łączny przychód]]-Tabela1[[#This Row],[Łączny Koszt]]</f>
        <v>54100</v>
      </c>
      <c r="M709" s="7">
        <f>IF(AND(WEEKDAY(Tabela1[[#This Row],[Dzień]])&lt;=6,WEEKDAY(Tabela1[[#This Row],[Dzień]])&gt;=2),ROUNDDOWN(Tabela1[[#This Row],[Popyt]]*Tabela1[[#This Row],[Liczba Rowerów]],0)*E$734,0)</f>
        <v>0</v>
      </c>
      <c r="N709" s="7">
        <f>Tabela1[[#This Row],[Testowany przychód]]-Tabela1[[#This Row],[Koszt Serwisu]]</f>
        <v>-150</v>
      </c>
      <c r="O709" s="4">
        <f>IF(P708 &lt;&gt; 0, O708 + 3, O708)</f>
        <v>64</v>
      </c>
      <c r="P709" s="4">
        <f>IF(AND(C709 &lt;&gt; C710,L708&gt;=2400),2400,0)</f>
        <v>0</v>
      </c>
      <c r="Q709" s="7">
        <f>IF(AND(WEEKDAY(Tabela1[[#This Row],[Dzień]])&lt;=6,WEEKDAY(Tabela1[[#This Row],[Dzień]])&gt;=2),ROUNDDOWN(Tabela1[[#This Row],[Popyt]]*Tabela1[[#This Row],[Nowa liczba rowerów]],0)*30,0)</f>
        <v>0</v>
      </c>
      <c r="R709" s="7">
        <f>IF(WEEKDAY(Tabela1[[#This Row],[Dzień]])=1,Tabela1[[#This Row],[Nowa liczba rowerów]]*15,0) + Tabela1[[#This Row],[Koszt kupionych rowerów]]</f>
        <v>960</v>
      </c>
      <c r="S709"/>
    </row>
    <row r="710" spans="1:19" x14ac:dyDescent="0.25">
      <c r="A710" s="1">
        <v>45635</v>
      </c>
      <c r="B710" s="1" t="s">
        <v>5</v>
      </c>
      <c r="C710" s="4" t="str">
        <f>VLOOKUP(MONTH(Tabela1[[#This Row],[Dzień]]),Tabela3[],2,TRUE)</f>
        <v>Grudzień</v>
      </c>
      <c r="D710" s="4">
        <f>YEAR(Tabela1[[#This Row],[Dzień]])</f>
        <v>2024</v>
      </c>
      <c r="E710" s="2">
        <f>VLOOKUP(Tabela1[[#This Row],[Pora roku]],TabelaPopyt[],2,FALSE)</f>
        <v>0.4</v>
      </c>
      <c r="F710" s="3">
        <v>10</v>
      </c>
      <c r="G710" s="7">
        <f>IF(AND(WEEKDAY(Tabela1[[#This Row],[Dzień]])&lt;=6,WEEKDAY(Tabela1[[#This Row],[Dzień]])&gt;=2),ROUNDDOWN(Tabela1[[#This Row],[Popyt]]*Tabela1[[#This Row],[Liczba Rowerów]],0)*30,0)</f>
        <v>120</v>
      </c>
      <c r="H710" s="7">
        <f>IF(WEEKDAY(Tabela1[[#This Row],[Dzień]])=1,Tabela1[[#This Row],[Liczba Rowerów]]*15,0)</f>
        <v>0</v>
      </c>
      <c r="I710" s="7">
        <f>Tabela1[[#This Row],[Przychód]]-Tabela1[[#This Row],[Koszt Serwisu]]</f>
        <v>120</v>
      </c>
      <c r="J710" s="7">
        <f>J709+Tabela1[[#This Row],[Przychód]]</f>
        <v>77520</v>
      </c>
      <c r="K710" s="7">
        <f>K709+Tabela1[[#This Row],[Koszt Serwisu]]</f>
        <v>23300</v>
      </c>
      <c r="L710" s="7">
        <f>Tabela1[[#This Row],[Łączny przychód]]-Tabela1[[#This Row],[Łączny Koszt]]</f>
        <v>54220</v>
      </c>
      <c r="M710" s="7">
        <f>IF(AND(WEEKDAY(Tabela1[[#This Row],[Dzień]])&lt;=6,WEEKDAY(Tabela1[[#This Row],[Dzień]])&gt;=2),ROUNDDOWN(Tabela1[[#This Row],[Popyt]]*Tabela1[[#This Row],[Liczba Rowerów]],0)*E$734,0)</f>
        <v>264</v>
      </c>
      <c r="N710" s="7">
        <f>Tabela1[[#This Row],[Testowany przychód]]-Tabela1[[#This Row],[Koszt Serwisu]]</f>
        <v>264</v>
      </c>
      <c r="O710" s="4">
        <f>IF(P709 &lt;&gt; 0, O709 + 3, O709)</f>
        <v>64</v>
      </c>
      <c r="P710" s="4">
        <f>IF(AND(C710 &lt;&gt; C711,L709&gt;=2400),2400,0)</f>
        <v>0</v>
      </c>
      <c r="Q710" s="7">
        <f>IF(AND(WEEKDAY(Tabela1[[#This Row],[Dzień]])&lt;=6,WEEKDAY(Tabela1[[#This Row],[Dzień]])&gt;=2),ROUNDDOWN(Tabela1[[#This Row],[Popyt]]*Tabela1[[#This Row],[Nowa liczba rowerów]],0)*30,0)</f>
        <v>750</v>
      </c>
      <c r="R710" s="7">
        <f>IF(WEEKDAY(Tabela1[[#This Row],[Dzień]])=1,Tabela1[[#This Row],[Nowa liczba rowerów]]*15,0) + Tabela1[[#This Row],[Koszt kupionych rowerów]]</f>
        <v>0</v>
      </c>
      <c r="S710"/>
    </row>
    <row r="711" spans="1:19" x14ac:dyDescent="0.25">
      <c r="A711" s="1">
        <v>45636</v>
      </c>
      <c r="B711" s="1" t="s">
        <v>5</v>
      </c>
      <c r="C711" s="4" t="str">
        <f>VLOOKUP(MONTH(Tabela1[[#This Row],[Dzień]]),Tabela3[],2,TRUE)</f>
        <v>Grudzień</v>
      </c>
      <c r="D711" s="4">
        <f>YEAR(Tabela1[[#This Row],[Dzień]])</f>
        <v>2024</v>
      </c>
      <c r="E711" s="2">
        <f>VLOOKUP(Tabela1[[#This Row],[Pora roku]],TabelaPopyt[],2,FALSE)</f>
        <v>0.4</v>
      </c>
      <c r="F711" s="3">
        <v>10</v>
      </c>
      <c r="G711" s="7">
        <f>IF(AND(WEEKDAY(Tabela1[[#This Row],[Dzień]])&lt;=6,WEEKDAY(Tabela1[[#This Row],[Dzień]])&gt;=2),ROUNDDOWN(Tabela1[[#This Row],[Popyt]]*Tabela1[[#This Row],[Liczba Rowerów]],0)*30,0)</f>
        <v>120</v>
      </c>
      <c r="H711" s="7">
        <f>IF(WEEKDAY(Tabela1[[#This Row],[Dzień]])=1,Tabela1[[#This Row],[Liczba Rowerów]]*15,0)</f>
        <v>0</v>
      </c>
      <c r="I711" s="7">
        <f>Tabela1[[#This Row],[Przychód]]-Tabela1[[#This Row],[Koszt Serwisu]]</f>
        <v>120</v>
      </c>
      <c r="J711" s="7">
        <f>J710+Tabela1[[#This Row],[Przychód]]</f>
        <v>77640</v>
      </c>
      <c r="K711" s="7">
        <f>K710+Tabela1[[#This Row],[Koszt Serwisu]]</f>
        <v>23300</v>
      </c>
      <c r="L711" s="7">
        <f>Tabela1[[#This Row],[Łączny przychód]]-Tabela1[[#This Row],[Łączny Koszt]]</f>
        <v>54340</v>
      </c>
      <c r="M711" s="7">
        <f>IF(AND(WEEKDAY(Tabela1[[#This Row],[Dzień]])&lt;=6,WEEKDAY(Tabela1[[#This Row],[Dzień]])&gt;=2),ROUNDDOWN(Tabela1[[#This Row],[Popyt]]*Tabela1[[#This Row],[Liczba Rowerów]],0)*E$734,0)</f>
        <v>264</v>
      </c>
      <c r="N711" s="7">
        <f>Tabela1[[#This Row],[Testowany przychód]]-Tabela1[[#This Row],[Koszt Serwisu]]</f>
        <v>264</v>
      </c>
      <c r="O711" s="4">
        <f>IF(P710 &lt;&gt; 0, O710 + 3, O710)</f>
        <v>64</v>
      </c>
      <c r="P711" s="4">
        <f>IF(AND(C711 &lt;&gt; C712,L710&gt;=2400),2400,0)</f>
        <v>0</v>
      </c>
      <c r="Q711" s="7">
        <f>IF(AND(WEEKDAY(Tabela1[[#This Row],[Dzień]])&lt;=6,WEEKDAY(Tabela1[[#This Row],[Dzień]])&gt;=2),ROUNDDOWN(Tabela1[[#This Row],[Popyt]]*Tabela1[[#This Row],[Nowa liczba rowerów]],0)*30,0)</f>
        <v>750</v>
      </c>
      <c r="R711" s="7">
        <f>IF(WEEKDAY(Tabela1[[#This Row],[Dzień]])=1,Tabela1[[#This Row],[Nowa liczba rowerów]]*15,0) + Tabela1[[#This Row],[Koszt kupionych rowerów]]</f>
        <v>0</v>
      </c>
      <c r="S711"/>
    </row>
    <row r="712" spans="1:19" x14ac:dyDescent="0.25">
      <c r="A712" s="1">
        <v>45637</v>
      </c>
      <c r="B712" s="1" t="s">
        <v>5</v>
      </c>
      <c r="C712" s="4" t="str">
        <f>VLOOKUP(MONTH(Tabela1[[#This Row],[Dzień]]),Tabela3[],2,TRUE)</f>
        <v>Grudzień</v>
      </c>
      <c r="D712" s="4">
        <f>YEAR(Tabela1[[#This Row],[Dzień]])</f>
        <v>2024</v>
      </c>
      <c r="E712" s="2">
        <f>VLOOKUP(Tabela1[[#This Row],[Pora roku]],TabelaPopyt[],2,FALSE)</f>
        <v>0.4</v>
      </c>
      <c r="F712" s="3">
        <v>10</v>
      </c>
      <c r="G712" s="7">
        <f>IF(AND(WEEKDAY(Tabela1[[#This Row],[Dzień]])&lt;=6,WEEKDAY(Tabela1[[#This Row],[Dzień]])&gt;=2),ROUNDDOWN(Tabela1[[#This Row],[Popyt]]*Tabela1[[#This Row],[Liczba Rowerów]],0)*30,0)</f>
        <v>120</v>
      </c>
      <c r="H712" s="7">
        <f>IF(WEEKDAY(Tabela1[[#This Row],[Dzień]])=1,Tabela1[[#This Row],[Liczba Rowerów]]*15,0)</f>
        <v>0</v>
      </c>
      <c r="I712" s="7">
        <f>Tabela1[[#This Row],[Przychód]]-Tabela1[[#This Row],[Koszt Serwisu]]</f>
        <v>120</v>
      </c>
      <c r="J712" s="7">
        <f>J711+Tabela1[[#This Row],[Przychód]]</f>
        <v>77760</v>
      </c>
      <c r="K712" s="7">
        <f>K711+Tabela1[[#This Row],[Koszt Serwisu]]</f>
        <v>23300</v>
      </c>
      <c r="L712" s="7">
        <f>Tabela1[[#This Row],[Łączny przychód]]-Tabela1[[#This Row],[Łączny Koszt]]</f>
        <v>54460</v>
      </c>
      <c r="M712" s="7">
        <f>IF(AND(WEEKDAY(Tabela1[[#This Row],[Dzień]])&lt;=6,WEEKDAY(Tabela1[[#This Row],[Dzień]])&gt;=2),ROUNDDOWN(Tabela1[[#This Row],[Popyt]]*Tabela1[[#This Row],[Liczba Rowerów]],0)*E$734,0)</f>
        <v>264</v>
      </c>
      <c r="N712" s="7">
        <f>Tabela1[[#This Row],[Testowany przychód]]-Tabela1[[#This Row],[Koszt Serwisu]]</f>
        <v>264</v>
      </c>
      <c r="O712" s="4">
        <f>IF(P711 &lt;&gt; 0, O711 + 3, O711)</f>
        <v>64</v>
      </c>
      <c r="P712" s="4">
        <f>IF(AND(C712 &lt;&gt; C713,L711&gt;=2400),2400,0)</f>
        <v>0</v>
      </c>
      <c r="Q712" s="7">
        <f>IF(AND(WEEKDAY(Tabela1[[#This Row],[Dzień]])&lt;=6,WEEKDAY(Tabela1[[#This Row],[Dzień]])&gt;=2),ROUNDDOWN(Tabela1[[#This Row],[Popyt]]*Tabela1[[#This Row],[Nowa liczba rowerów]],0)*30,0)</f>
        <v>750</v>
      </c>
      <c r="R712" s="7">
        <f>IF(WEEKDAY(Tabela1[[#This Row],[Dzień]])=1,Tabela1[[#This Row],[Nowa liczba rowerów]]*15,0) + Tabela1[[#This Row],[Koszt kupionych rowerów]]</f>
        <v>0</v>
      </c>
      <c r="S712"/>
    </row>
    <row r="713" spans="1:19" x14ac:dyDescent="0.25">
      <c r="A713" s="1">
        <v>45638</v>
      </c>
      <c r="B713" s="1" t="s">
        <v>5</v>
      </c>
      <c r="C713" s="4" t="str">
        <f>VLOOKUP(MONTH(Tabela1[[#This Row],[Dzień]]),Tabela3[],2,TRUE)</f>
        <v>Grudzień</v>
      </c>
      <c r="D713" s="4">
        <f>YEAR(Tabela1[[#This Row],[Dzień]])</f>
        <v>2024</v>
      </c>
      <c r="E713" s="2">
        <f>VLOOKUP(Tabela1[[#This Row],[Pora roku]],TabelaPopyt[],2,FALSE)</f>
        <v>0.4</v>
      </c>
      <c r="F713" s="3">
        <v>10</v>
      </c>
      <c r="G713" s="7">
        <f>IF(AND(WEEKDAY(Tabela1[[#This Row],[Dzień]])&lt;=6,WEEKDAY(Tabela1[[#This Row],[Dzień]])&gt;=2),ROUNDDOWN(Tabela1[[#This Row],[Popyt]]*Tabela1[[#This Row],[Liczba Rowerów]],0)*30,0)</f>
        <v>120</v>
      </c>
      <c r="H713" s="7">
        <f>IF(WEEKDAY(Tabela1[[#This Row],[Dzień]])=1,Tabela1[[#This Row],[Liczba Rowerów]]*15,0)</f>
        <v>0</v>
      </c>
      <c r="I713" s="7">
        <f>Tabela1[[#This Row],[Przychód]]-Tabela1[[#This Row],[Koszt Serwisu]]</f>
        <v>120</v>
      </c>
      <c r="J713" s="7">
        <f>J712+Tabela1[[#This Row],[Przychód]]</f>
        <v>77880</v>
      </c>
      <c r="K713" s="7">
        <f>K712+Tabela1[[#This Row],[Koszt Serwisu]]</f>
        <v>23300</v>
      </c>
      <c r="L713" s="7">
        <f>Tabela1[[#This Row],[Łączny przychód]]-Tabela1[[#This Row],[Łączny Koszt]]</f>
        <v>54580</v>
      </c>
      <c r="M713" s="7">
        <f>IF(AND(WEEKDAY(Tabela1[[#This Row],[Dzień]])&lt;=6,WEEKDAY(Tabela1[[#This Row],[Dzień]])&gt;=2),ROUNDDOWN(Tabela1[[#This Row],[Popyt]]*Tabela1[[#This Row],[Liczba Rowerów]],0)*E$734,0)</f>
        <v>264</v>
      </c>
      <c r="N713" s="7">
        <f>Tabela1[[#This Row],[Testowany przychód]]-Tabela1[[#This Row],[Koszt Serwisu]]</f>
        <v>264</v>
      </c>
      <c r="O713" s="4">
        <f>IF(P712 &lt;&gt; 0, O712 + 3, O712)</f>
        <v>64</v>
      </c>
      <c r="P713" s="4">
        <f>IF(AND(C713 &lt;&gt; C714,L712&gt;=2400),2400,0)</f>
        <v>0</v>
      </c>
      <c r="Q713" s="7">
        <f>IF(AND(WEEKDAY(Tabela1[[#This Row],[Dzień]])&lt;=6,WEEKDAY(Tabela1[[#This Row],[Dzień]])&gt;=2),ROUNDDOWN(Tabela1[[#This Row],[Popyt]]*Tabela1[[#This Row],[Nowa liczba rowerów]],0)*30,0)</f>
        <v>750</v>
      </c>
      <c r="R713" s="7">
        <f>IF(WEEKDAY(Tabela1[[#This Row],[Dzień]])=1,Tabela1[[#This Row],[Nowa liczba rowerów]]*15,0) + Tabela1[[#This Row],[Koszt kupionych rowerów]]</f>
        <v>0</v>
      </c>
      <c r="S713"/>
    </row>
    <row r="714" spans="1:19" x14ac:dyDescent="0.25">
      <c r="A714" s="1">
        <v>45639</v>
      </c>
      <c r="B714" s="1" t="s">
        <v>5</v>
      </c>
      <c r="C714" s="4" t="str">
        <f>VLOOKUP(MONTH(Tabela1[[#This Row],[Dzień]]),Tabela3[],2,TRUE)</f>
        <v>Grudzień</v>
      </c>
      <c r="D714" s="4">
        <f>YEAR(Tabela1[[#This Row],[Dzień]])</f>
        <v>2024</v>
      </c>
      <c r="E714" s="2">
        <f>VLOOKUP(Tabela1[[#This Row],[Pora roku]],TabelaPopyt[],2,FALSE)</f>
        <v>0.4</v>
      </c>
      <c r="F714" s="3">
        <v>10</v>
      </c>
      <c r="G714" s="7">
        <f>IF(AND(WEEKDAY(Tabela1[[#This Row],[Dzień]])&lt;=6,WEEKDAY(Tabela1[[#This Row],[Dzień]])&gt;=2),ROUNDDOWN(Tabela1[[#This Row],[Popyt]]*Tabela1[[#This Row],[Liczba Rowerów]],0)*30,0)</f>
        <v>120</v>
      </c>
      <c r="H714" s="7">
        <f>IF(WEEKDAY(Tabela1[[#This Row],[Dzień]])=1,Tabela1[[#This Row],[Liczba Rowerów]]*15,0)</f>
        <v>0</v>
      </c>
      <c r="I714" s="7">
        <f>Tabela1[[#This Row],[Przychód]]-Tabela1[[#This Row],[Koszt Serwisu]]</f>
        <v>120</v>
      </c>
      <c r="J714" s="7">
        <f>J713+Tabela1[[#This Row],[Przychód]]</f>
        <v>78000</v>
      </c>
      <c r="K714" s="7">
        <f>K713+Tabela1[[#This Row],[Koszt Serwisu]]</f>
        <v>23300</v>
      </c>
      <c r="L714" s="7">
        <f>Tabela1[[#This Row],[Łączny przychód]]-Tabela1[[#This Row],[Łączny Koszt]]</f>
        <v>54700</v>
      </c>
      <c r="M714" s="7">
        <f>IF(AND(WEEKDAY(Tabela1[[#This Row],[Dzień]])&lt;=6,WEEKDAY(Tabela1[[#This Row],[Dzień]])&gt;=2),ROUNDDOWN(Tabela1[[#This Row],[Popyt]]*Tabela1[[#This Row],[Liczba Rowerów]],0)*E$734,0)</f>
        <v>264</v>
      </c>
      <c r="N714" s="7">
        <f>Tabela1[[#This Row],[Testowany przychód]]-Tabela1[[#This Row],[Koszt Serwisu]]</f>
        <v>264</v>
      </c>
      <c r="O714" s="4">
        <f>IF(P713 &lt;&gt; 0, O713 + 3, O713)</f>
        <v>64</v>
      </c>
      <c r="P714" s="4">
        <f>IF(AND(C714 &lt;&gt; C715,L713&gt;=2400),2400,0)</f>
        <v>0</v>
      </c>
      <c r="Q714" s="7">
        <f>IF(AND(WEEKDAY(Tabela1[[#This Row],[Dzień]])&lt;=6,WEEKDAY(Tabela1[[#This Row],[Dzień]])&gt;=2),ROUNDDOWN(Tabela1[[#This Row],[Popyt]]*Tabela1[[#This Row],[Nowa liczba rowerów]],0)*30,0)</f>
        <v>750</v>
      </c>
      <c r="R714" s="7">
        <f>IF(WEEKDAY(Tabela1[[#This Row],[Dzień]])=1,Tabela1[[#This Row],[Nowa liczba rowerów]]*15,0) + Tabela1[[#This Row],[Koszt kupionych rowerów]]</f>
        <v>0</v>
      </c>
      <c r="S714"/>
    </row>
    <row r="715" spans="1:19" x14ac:dyDescent="0.25">
      <c r="A715" s="1">
        <v>45640</v>
      </c>
      <c r="B715" s="1" t="s">
        <v>5</v>
      </c>
      <c r="C715" s="4" t="str">
        <f>VLOOKUP(MONTH(Tabela1[[#This Row],[Dzień]]),Tabela3[],2,TRUE)</f>
        <v>Grudzień</v>
      </c>
      <c r="D715" s="4">
        <f>YEAR(Tabela1[[#This Row],[Dzień]])</f>
        <v>2024</v>
      </c>
      <c r="E715" s="2">
        <f>VLOOKUP(Tabela1[[#This Row],[Pora roku]],TabelaPopyt[],2,FALSE)</f>
        <v>0.4</v>
      </c>
      <c r="F715" s="3">
        <v>10</v>
      </c>
      <c r="G715" s="7">
        <f>IF(AND(WEEKDAY(Tabela1[[#This Row],[Dzień]])&lt;=6,WEEKDAY(Tabela1[[#This Row],[Dzień]])&gt;=2),ROUNDDOWN(Tabela1[[#This Row],[Popyt]]*Tabela1[[#This Row],[Liczba Rowerów]],0)*30,0)</f>
        <v>0</v>
      </c>
      <c r="H715" s="7">
        <f>IF(WEEKDAY(Tabela1[[#This Row],[Dzień]])=1,Tabela1[[#This Row],[Liczba Rowerów]]*15,0)</f>
        <v>0</v>
      </c>
      <c r="I715" s="7">
        <f>Tabela1[[#This Row],[Przychód]]-Tabela1[[#This Row],[Koszt Serwisu]]</f>
        <v>0</v>
      </c>
      <c r="J715" s="7">
        <f>J714+Tabela1[[#This Row],[Przychód]]</f>
        <v>78000</v>
      </c>
      <c r="K715" s="7">
        <f>K714+Tabela1[[#This Row],[Koszt Serwisu]]</f>
        <v>23300</v>
      </c>
      <c r="L715" s="7">
        <f>Tabela1[[#This Row],[Łączny przychód]]-Tabela1[[#This Row],[Łączny Koszt]]</f>
        <v>54700</v>
      </c>
      <c r="M715" s="7">
        <f>IF(AND(WEEKDAY(Tabela1[[#This Row],[Dzień]])&lt;=6,WEEKDAY(Tabela1[[#This Row],[Dzień]])&gt;=2),ROUNDDOWN(Tabela1[[#This Row],[Popyt]]*Tabela1[[#This Row],[Liczba Rowerów]],0)*E$734,0)</f>
        <v>0</v>
      </c>
      <c r="N715" s="7">
        <f>Tabela1[[#This Row],[Testowany przychód]]-Tabela1[[#This Row],[Koszt Serwisu]]</f>
        <v>0</v>
      </c>
      <c r="O715" s="4">
        <f>IF(P714 &lt;&gt; 0, O714 + 3, O714)</f>
        <v>64</v>
      </c>
      <c r="P715" s="4">
        <f>IF(AND(C715 &lt;&gt; C716,L714&gt;=2400),2400,0)</f>
        <v>0</v>
      </c>
      <c r="Q715" s="7">
        <f>IF(AND(WEEKDAY(Tabela1[[#This Row],[Dzień]])&lt;=6,WEEKDAY(Tabela1[[#This Row],[Dzień]])&gt;=2),ROUNDDOWN(Tabela1[[#This Row],[Popyt]]*Tabela1[[#This Row],[Nowa liczba rowerów]],0)*30,0)</f>
        <v>0</v>
      </c>
      <c r="R715" s="7">
        <f>IF(WEEKDAY(Tabela1[[#This Row],[Dzień]])=1,Tabela1[[#This Row],[Nowa liczba rowerów]]*15,0) + Tabela1[[#This Row],[Koszt kupionych rowerów]]</f>
        <v>0</v>
      </c>
      <c r="S715"/>
    </row>
    <row r="716" spans="1:19" x14ac:dyDescent="0.25">
      <c r="A716" s="1">
        <v>45641</v>
      </c>
      <c r="B716" s="1" t="s">
        <v>5</v>
      </c>
      <c r="C716" s="4" t="str">
        <f>VLOOKUP(MONTH(Tabela1[[#This Row],[Dzień]]),Tabela3[],2,TRUE)</f>
        <v>Grudzień</v>
      </c>
      <c r="D716" s="4">
        <f>YEAR(Tabela1[[#This Row],[Dzień]])</f>
        <v>2024</v>
      </c>
      <c r="E716" s="2">
        <f>VLOOKUP(Tabela1[[#This Row],[Pora roku]],TabelaPopyt[],2,FALSE)</f>
        <v>0.4</v>
      </c>
      <c r="F716" s="3">
        <v>10</v>
      </c>
      <c r="G716" s="7">
        <f>IF(AND(WEEKDAY(Tabela1[[#This Row],[Dzień]])&lt;=6,WEEKDAY(Tabela1[[#This Row],[Dzień]])&gt;=2),ROUNDDOWN(Tabela1[[#This Row],[Popyt]]*Tabela1[[#This Row],[Liczba Rowerów]],0)*30,0)</f>
        <v>0</v>
      </c>
      <c r="H716" s="7">
        <f>IF(WEEKDAY(Tabela1[[#This Row],[Dzień]])=1,Tabela1[[#This Row],[Liczba Rowerów]]*15,0)</f>
        <v>150</v>
      </c>
      <c r="I716" s="7">
        <f>Tabela1[[#This Row],[Przychód]]-Tabela1[[#This Row],[Koszt Serwisu]]</f>
        <v>-150</v>
      </c>
      <c r="J716" s="7">
        <f>J715+Tabela1[[#This Row],[Przychód]]</f>
        <v>78000</v>
      </c>
      <c r="K716" s="7">
        <f>K715+Tabela1[[#This Row],[Koszt Serwisu]]</f>
        <v>23450</v>
      </c>
      <c r="L716" s="7">
        <f>Tabela1[[#This Row],[Łączny przychód]]-Tabela1[[#This Row],[Łączny Koszt]]</f>
        <v>54550</v>
      </c>
      <c r="M716" s="7">
        <f>IF(AND(WEEKDAY(Tabela1[[#This Row],[Dzień]])&lt;=6,WEEKDAY(Tabela1[[#This Row],[Dzień]])&gt;=2),ROUNDDOWN(Tabela1[[#This Row],[Popyt]]*Tabela1[[#This Row],[Liczba Rowerów]],0)*E$734,0)</f>
        <v>0</v>
      </c>
      <c r="N716" s="7">
        <f>Tabela1[[#This Row],[Testowany przychód]]-Tabela1[[#This Row],[Koszt Serwisu]]</f>
        <v>-150</v>
      </c>
      <c r="O716" s="4">
        <f>IF(P715 &lt;&gt; 0, O715 + 3, O715)</f>
        <v>64</v>
      </c>
      <c r="P716" s="4">
        <f>IF(AND(C716 &lt;&gt; C717,L715&gt;=2400),2400,0)</f>
        <v>0</v>
      </c>
      <c r="Q716" s="7">
        <f>IF(AND(WEEKDAY(Tabela1[[#This Row],[Dzień]])&lt;=6,WEEKDAY(Tabela1[[#This Row],[Dzień]])&gt;=2),ROUNDDOWN(Tabela1[[#This Row],[Popyt]]*Tabela1[[#This Row],[Nowa liczba rowerów]],0)*30,0)</f>
        <v>0</v>
      </c>
      <c r="R716" s="7">
        <f>IF(WEEKDAY(Tabela1[[#This Row],[Dzień]])=1,Tabela1[[#This Row],[Nowa liczba rowerów]]*15,0) + Tabela1[[#This Row],[Koszt kupionych rowerów]]</f>
        <v>960</v>
      </c>
      <c r="S716"/>
    </row>
    <row r="717" spans="1:19" x14ac:dyDescent="0.25">
      <c r="A717" s="1">
        <v>45642</v>
      </c>
      <c r="B717" s="1" t="s">
        <v>5</v>
      </c>
      <c r="C717" s="4" t="str">
        <f>VLOOKUP(MONTH(Tabela1[[#This Row],[Dzień]]),Tabela3[],2,TRUE)</f>
        <v>Grudzień</v>
      </c>
      <c r="D717" s="4">
        <f>YEAR(Tabela1[[#This Row],[Dzień]])</f>
        <v>2024</v>
      </c>
      <c r="E717" s="2">
        <f>VLOOKUP(Tabela1[[#This Row],[Pora roku]],TabelaPopyt[],2,FALSE)</f>
        <v>0.4</v>
      </c>
      <c r="F717" s="3">
        <v>10</v>
      </c>
      <c r="G717" s="7">
        <f>IF(AND(WEEKDAY(Tabela1[[#This Row],[Dzień]])&lt;=6,WEEKDAY(Tabela1[[#This Row],[Dzień]])&gt;=2),ROUNDDOWN(Tabela1[[#This Row],[Popyt]]*Tabela1[[#This Row],[Liczba Rowerów]],0)*30,0)</f>
        <v>120</v>
      </c>
      <c r="H717" s="7">
        <f>IF(WEEKDAY(Tabela1[[#This Row],[Dzień]])=1,Tabela1[[#This Row],[Liczba Rowerów]]*15,0)</f>
        <v>0</v>
      </c>
      <c r="I717" s="7">
        <f>Tabela1[[#This Row],[Przychód]]-Tabela1[[#This Row],[Koszt Serwisu]]</f>
        <v>120</v>
      </c>
      <c r="J717" s="7">
        <f>J716+Tabela1[[#This Row],[Przychód]]</f>
        <v>78120</v>
      </c>
      <c r="K717" s="7">
        <f>K716+Tabela1[[#This Row],[Koszt Serwisu]]</f>
        <v>23450</v>
      </c>
      <c r="L717" s="7">
        <f>Tabela1[[#This Row],[Łączny przychód]]-Tabela1[[#This Row],[Łączny Koszt]]</f>
        <v>54670</v>
      </c>
      <c r="M717" s="7">
        <f>IF(AND(WEEKDAY(Tabela1[[#This Row],[Dzień]])&lt;=6,WEEKDAY(Tabela1[[#This Row],[Dzień]])&gt;=2),ROUNDDOWN(Tabela1[[#This Row],[Popyt]]*Tabela1[[#This Row],[Liczba Rowerów]],0)*E$734,0)</f>
        <v>264</v>
      </c>
      <c r="N717" s="7">
        <f>Tabela1[[#This Row],[Testowany przychód]]-Tabela1[[#This Row],[Koszt Serwisu]]</f>
        <v>264</v>
      </c>
      <c r="O717" s="4">
        <f>IF(P716 &lt;&gt; 0, O716 + 3, O716)</f>
        <v>64</v>
      </c>
      <c r="P717" s="4">
        <f>IF(AND(C717 &lt;&gt; C718,L716&gt;=2400),2400,0)</f>
        <v>0</v>
      </c>
      <c r="Q717" s="7">
        <f>IF(AND(WEEKDAY(Tabela1[[#This Row],[Dzień]])&lt;=6,WEEKDAY(Tabela1[[#This Row],[Dzień]])&gt;=2),ROUNDDOWN(Tabela1[[#This Row],[Popyt]]*Tabela1[[#This Row],[Nowa liczba rowerów]],0)*30,0)</f>
        <v>750</v>
      </c>
      <c r="R717" s="7">
        <f>IF(WEEKDAY(Tabela1[[#This Row],[Dzień]])=1,Tabela1[[#This Row],[Nowa liczba rowerów]]*15,0) + Tabela1[[#This Row],[Koszt kupionych rowerów]]</f>
        <v>0</v>
      </c>
      <c r="S717"/>
    </row>
    <row r="718" spans="1:19" x14ac:dyDescent="0.25">
      <c r="A718" s="1">
        <v>45643</v>
      </c>
      <c r="B718" s="1" t="s">
        <v>5</v>
      </c>
      <c r="C718" s="4" t="str">
        <f>VLOOKUP(MONTH(Tabela1[[#This Row],[Dzień]]),Tabela3[],2,TRUE)</f>
        <v>Grudzień</v>
      </c>
      <c r="D718" s="4">
        <f>YEAR(Tabela1[[#This Row],[Dzień]])</f>
        <v>2024</v>
      </c>
      <c r="E718" s="2">
        <f>VLOOKUP(Tabela1[[#This Row],[Pora roku]],TabelaPopyt[],2,FALSE)</f>
        <v>0.4</v>
      </c>
      <c r="F718" s="3">
        <v>10</v>
      </c>
      <c r="G718" s="7">
        <f>IF(AND(WEEKDAY(Tabela1[[#This Row],[Dzień]])&lt;=6,WEEKDAY(Tabela1[[#This Row],[Dzień]])&gt;=2),ROUNDDOWN(Tabela1[[#This Row],[Popyt]]*Tabela1[[#This Row],[Liczba Rowerów]],0)*30,0)</f>
        <v>120</v>
      </c>
      <c r="H718" s="7">
        <f>IF(WEEKDAY(Tabela1[[#This Row],[Dzień]])=1,Tabela1[[#This Row],[Liczba Rowerów]]*15,0)</f>
        <v>0</v>
      </c>
      <c r="I718" s="7">
        <f>Tabela1[[#This Row],[Przychód]]-Tabela1[[#This Row],[Koszt Serwisu]]</f>
        <v>120</v>
      </c>
      <c r="J718" s="7">
        <f>J717+Tabela1[[#This Row],[Przychód]]</f>
        <v>78240</v>
      </c>
      <c r="K718" s="7">
        <f>K717+Tabela1[[#This Row],[Koszt Serwisu]]</f>
        <v>23450</v>
      </c>
      <c r="L718" s="7">
        <f>Tabela1[[#This Row],[Łączny przychód]]-Tabela1[[#This Row],[Łączny Koszt]]</f>
        <v>54790</v>
      </c>
      <c r="M718" s="7">
        <f>IF(AND(WEEKDAY(Tabela1[[#This Row],[Dzień]])&lt;=6,WEEKDAY(Tabela1[[#This Row],[Dzień]])&gt;=2),ROUNDDOWN(Tabela1[[#This Row],[Popyt]]*Tabela1[[#This Row],[Liczba Rowerów]],0)*E$734,0)</f>
        <v>264</v>
      </c>
      <c r="N718" s="7">
        <f>Tabela1[[#This Row],[Testowany przychód]]-Tabela1[[#This Row],[Koszt Serwisu]]</f>
        <v>264</v>
      </c>
      <c r="O718" s="4">
        <f>IF(P717 &lt;&gt; 0, O717 + 3, O717)</f>
        <v>64</v>
      </c>
      <c r="P718" s="4">
        <f>IF(AND(C718 &lt;&gt; C719,L717&gt;=2400),2400,0)</f>
        <v>0</v>
      </c>
      <c r="Q718" s="7">
        <f>IF(AND(WEEKDAY(Tabela1[[#This Row],[Dzień]])&lt;=6,WEEKDAY(Tabela1[[#This Row],[Dzień]])&gt;=2),ROUNDDOWN(Tabela1[[#This Row],[Popyt]]*Tabela1[[#This Row],[Nowa liczba rowerów]],0)*30,0)</f>
        <v>750</v>
      </c>
      <c r="R718" s="7">
        <f>IF(WEEKDAY(Tabela1[[#This Row],[Dzień]])=1,Tabela1[[#This Row],[Nowa liczba rowerów]]*15,0) + Tabela1[[#This Row],[Koszt kupionych rowerów]]</f>
        <v>0</v>
      </c>
      <c r="S718"/>
    </row>
    <row r="719" spans="1:19" x14ac:dyDescent="0.25">
      <c r="A719" s="1">
        <v>45644</v>
      </c>
      <c r="B719" s="1" t="s">
        <v>5</v>
      </c>
      <c r="C719" s="4" t="str">
        <f>VLOOKUP(MONTH(Tabela1[[#This Row],[Dzień]]),Tabela3[],2,TRUE)</f>
        <v>Grudzień</v>
      </c>
      <c r="D719" s="4">
        <f>YEAR(Tabela1[[#This Row],[Dzień]])</f>
        <v>2024</v>
      </c>
      <c r="E719" s="2">
        <f>VLOOKUP(Tabela1[[#This Row],[Pora roku]],TabelaPopyt[],2,FALSE)</f>
        <v>0.4</v>
      </c>
      <c r="F719" s="3">
        <v>10</v>
      </c>
      <c r="G719" s="7">
        <f>IF(AND(WEEKDAY(Tabela1[[#This Row],[Dzień]])&lt;=6,WEEKDAY(Tabela1[[#This Row],[Dzień]])&gt;=2),ROUNDDOWN(Tabela1[[#This Row],[Popyt]]*Tabela1[[#This Row],[Liczba Rowerów]],0)*30,0)</f>
        <v>120</v>
      </c>
      <c r="H719" s="7">
        <f>IF(WEEKDAY(Tabela1[[#This Row],[Dzień]])=1,Tabela1[[#This Row],[Liczba Rowerów]]*15,0)</f>
        <v>0</v>
      </c>
      <c r="I719" s="7">
        <f>Tabela1[[#This Row],[Przychód]]-Tabela1[[#This Row],[Koszt Serwisu]]</f>
        <v>120</v>
      </c>
      <c r="J719" s="7">
        <f>J718+Tabela1[[#This Row],[Przychód]]</f>
        <v>78360</v>
      </c>
      <c r="K719" s="7">
        <f>K718+Tabela1[[#This Row],[Koszt Serwisu]]</f>
        <v>23450</v>
      </c>
      <c r="L719" s="7">
        <f>Tabela1[[#This Row],[Łączny przychód]]-Tabela1[[#This Row],[Łączny Koszt]]</f>
        <v>54910</v>
      </c>
      <c r="M719" s="7">
        <f>IF(AND(WEEKDAY(Tabela1[[#This Row],[Dzień]])&lt;=6,WEEKDAY(Tabela1[[#This Row],[Dzień]])&gt;=2),ROUNDDOWN(Tabela1[[#This Row],[Popyt]]*Tabela1[[#This Row],[Liczba Rowerów]],0)*E$734,0)</f>
        <v>264</v>
      </c>
      <c r="N719" s="7">
        <f>Tabela1[[#This Row],[Testowany przychód]]-Tabela1[[#This Row],[Koszt Serwisu]]</f>
        <v>264</v>
      </c>
      <c r="O719" s="4">
        <f>IF(P718 &lt;&gt; 0, O718 + 3, O718)</f>
        <v>64</v>
      </c>
      <c r="P719" s="4">
        <f>IF(AND(C719 &lt;&gt; C720,L718&gt;=2400),2400,0)</f>
        <v>0</v>
      </c>
      <c r="Q719" s="7">
        <f>IF(AND(WEEKDAY(Tabela1[[#This Row],[Dzień]])&lt;=6,WEEKDAY(Tabela1[[#This Row],[Dzień]])&gt;=2),ROUNDDOWN(Tabela1[[#This Row],[Popyt]]*Tabela1[[#This Row],[Nowa liczba rowerów]],0)*30,0)</f>
        <v>750</v>
      </c>
      <c r="R719" s="7">
        <f>IF(WEEKDAY(Tabela1[[#This Row],[Dzień]])=1,Tabela1[[#This Row],[Nowa liczba rowerów]]*15,0) + Tabela1[[#This Row],[Koszt kupionych rowerów]]</f>
        <v>0</v>
      </c>
      <c r="S719"/>
    </row>
    <row r="720" spans="1:19" x14ac:dyDescent="0.25">
      <c r="A720" s="1">
        <v>45645</v>
      </c>
      <c r="B720" s="1" t="s">
        <v>5</v>
      </c>
      <c r="C720" s="4" t="str">
        <f>VLOOKUP(MONTH(Tabela1[[#This Row],[Dzień]]),Tabela3[],2,TRUE)</f>
        <v>Grudzień</v>
      </c>
      <c r="D720" s="4">
        <f>YEAR(Tabela1[[#This Row],[Dzień]])</f>
        <v>2024</v>
      </c>
      <c r="E720" s="2">
        <f>VLOOKUP(Tabela1[[#This Row],[Pora roku]],TabelaPopyt[],2,FALSE)</f>
        <v>0.4</v>
      </c>
      <c r="F720" s="3">
        <v>10</v>
      </c>
      <c r="G720" s="7">
        <f>IF(AND(WEEKDAY(Tabela1[[#This Row],[Dzień]])&lt;=6,WEEKDAY(Tabela1[[#This Row],[Dzień]])&gt;=2),ROUNDDOWN(Tabela1[[#This Row],[Popyt]]*Tabela1[[#This Row],[Liczba Rowerów]],0)*30,0)</f>
        <v>120</v>
      </c>
      <c r="H720" s="7">
        <f>IF(WEEKDAY(Tabela1[[#This Row],[Dzień]])=1,Tabela1[[#This Row],[Liczba Rowerów]]*15,0)</f>
        <v>0</v>
      </c>
      <c r="I720" s="7">
        <f>Tabela1[[#This Row],[Przychód]]-Tabela1[[#This Row],[Koszt Serwisu]]</f>
        <v>120</v>
      </c>
      <c r="J720" s="7">
        <f>J719+Tabela1[[#This Row],[Przychód]]</f>
        <v>78480</v>
      </c>
      <c r="K720" s="7">
        <f>K719+Tabela1[[#This Row],[Koszt Serwisu]]</f>
        <v>23450</v>
      </c>
      <c r="L720" s="7">
        <f>Tabela1[[#This Row],[Łączny przychód]]-Tabela1[[#This Row],[Łączny Koszt]]</f>
        <v>55030</v>
      </c>
      <c r="M720" s="7">
        <f>IF(AND(WEEKDAY(Tabela1[[#This Row],[Dzień]])&lt;=6,WEEKDAY(Tabela1[[#This Row],[Dzień]])&gt;=2),ROUNDDOWN(Tabela1[[#This Row],[Popyt]]*Tabela1[[#This Row],[Liczba Rowerów]],0)*E$734,0)</f>
        <v>264</v>
      </c>
      <c r="N720" s="7">
        <f>Tabela1[[#This Row],[Testowany przychód]]-Tabela1[[#This Row],[Koszt Serwisu]]</f>
        <v>264</v>
      </c>
      <c r="O720" s="4">
        <f>IF(P719 &lt;&gt; 0, O719 + 3, O719)</f>
        <v>64</v>
      </c>
      <c r="P720" s="4">
        <f>IF(AND(C720 &lt;&gt; C721,L719&gt;=2400),2400,0)</f>
        <v>0</v>
      </c>
      <c r="Q720" s="7">
        <f>IF(AND(WEEKDAY(Tabela1[[#This Row],[Dzień]])&lt;=6,WEEKDAY(Tabela1[[#This Row],[Dzień]])&gt;=2),ROUNDDOWN(Tabela1[[#This Row],[Popyt]]*Tabela1[[#This Row],[Nowa liczba rowerów]],0)*30,0)</f>
        <v>750</v>
      </c>
      <c r="R720" s="7">
        <f>IF(WEEKDAY(Tabela1[[#This Row],[Dzień]])=1,Tabela1[[#This Row],[Nowa liczba rowerów]]*15,0) + Tabela1[[#This Row],[Koszt kupionych rowerów]]</f>
        <v>0</v>
      </c>
      <c r="S720"/>
    </row>
    <row r="721" spans="1:19" x14ac:dyDescent="0.25">
      <c r="A721" s="1">
        <v>45646</v>
      </c>
      <c r="B721" s="1" t="s">
        <v>5</v>
      </c>
      <c r="C721" s="4" t="str">
        <f>VLOOKUP(MONTH(Tabela1[[#This Row],[Dzień]]),Tabela3[],2,TRUE)</f>
        <v>Grudzień</v>
      </c>
      <c r="D721" s="4">
        <f>YEAR(Tabela1[[#This Row],[Dzień]])</f>
        <v>2024</v>
      </c>
      <c r="E721" s="2">
        <f>VLOOKUP(Tabela1[[#This Row],[Pora roku]],TabelaPopyt[],2,FALSE)</f>
        <v>0.4</v>
      </c>
      <c r="F721" s="3">
        <v>10</v>
      </c>
      <c r="G721" s="7">
        <f>IF(AND(WEEKDAY(Tabela1[[#This Row],[Dzień]])&lt;=6,WEEKDAY(Tabela1[[#This Row],[Dzień]])&gt;=2),ROUNDDOWN(Tabela1[[#This Row],[Popyt]]*Tabela1[[#This Row],[Liczba Rowerów]],0)*30,0)</f>
        <v>120</v>
      </c>
      <c r="H721" s="7">
        <f>IF(WEEKDAY(Tabela1[[#This Row],[Dzień]])=1,Tabela1[[#This Row],[Liczba Rowerów]]*15,0)</f>
        <v>0</v>
      </c>
      <c r="I721" s="7">
        <f>Tabela1[[#This Row],[Przychód]]-Tabela1[[#This Row],[Koszt Serwisu]]</f>
        <v>120</v>
      </c>
      <c r="J721" s="7">
        <f>J720+Tabela1[[#This Row],[Przychód]]</f>
        <v>78600</v>
      </c>
      <c r="K721" s="7">
        <f>K720+Tabela1[[#This Row],[Koszt Serwisu]]</f>
        <v>23450</v>
      </c>
      <c r="L721" s="7">
        <f>Tabela1[[#This Row],[Łączny przychód]]-Tabela1[[#This Row],[Łączny Koszt]]</f>
        <v>55150</v>
      </c>
      <c r="M721" s="7">
        <f>IF(AND(WEEKDAY(Tabela1[[#This Row],[Dzień]])&lt;=6,WEEKDAY(Tabela1[[#This Row],[Dzień]])&gt;=2),ROUNDDOWN(Tabela1[[#This Row],[Popyt]]*Tabela1[[#This Row],[Liczba Rowerów]],0)*E$734,0)</f>
        <v>264</v>
      </c>
      <c r="N721" s="7">
        <f>Tabela1[[#This Row],[Testowany przychód]]-Tabela1[[#This Row],[Koszt Serwisu]]</f>
        <v>264</v>
      </c>
      <c r="O721" s="4">
        <f>IF(P720 &lt;&gt; 0, O720 + 3, O720)</f>
        <v>64</v>
      </c>
      <c r="P721" s="4">
        <f>IF(AND(C721 &lt;&gt; C722,L720&gt;=2400),2400,0)</f>
        <v>0</v>
      </c>
      <c r="Q721" s="7">
        <f>IF(AND(WEEKDAY(Tabela1[[#This Row],[Dzień]])&lt;=6,WEEKDAY(Tabela1[[#This Row],[Dzień]])&gt;=2),ROUNDDOWN(Tabela1[[#This Row],[Popyt]]*Tabela1[[#This Row],[Nowa liczba rowerów]],0)*30,0)</f>
        <v>750</v>
      </c>
      <c r="R721" s="7">
        <f>IF(WEEKDAY(Tabela1[[#This Row],[Dzień]])=1,Tabela1[[#This Row],[Nowa liczba rowerów]]*15,0) + Tabela1[[#This Row],[Koszt kupionych rowerów]]</f>
        <v>0</v>
      </c>
      <c r="S721"/>
    </row>
    <row r="722" spans="1:19" x14ac:dyDescent="0.25">
      <c r="A722" s="1">
        <v>45647</v>
      </c>
      <c r="B722" s="1" t="s">
        <v>2</v>
      </c>
      <c r="C722" s="4" t="str">
        <f>VLOOKUP(MONTH(Tabela1[[#This Row],[Dzień]]),Tabela3[],2,TRUE)</f>
        <v>Grudzień</v>
      </c>
      <c r="D722" s="4">
        <f>YEAR(Tabela1[[#This Row],[Dzień]])</f>
        <v>2024</v>
      </c>
      <c r="E722" s="2">
        <f>VLOOKUP(Tabela1[[#This Row],[Pora roku]],TabelaPopyt[],2,FALSE)</f>
        <v>0.2</v>
      </c>
      <c r="F722" s="3">
        <v>10</v>
      </c>
      <c r="G722" s="7">
        <f>IF(AND(WEEKDAY(Tabela1[[#This Row],[Dzień]])&lt;=6,WEEKDAY(Tabela1[[#This Row],[Dzień]])&gt;=2),ROUNDDOWN(Tabela1[[#This Row],[Popyt]]*Tabela1[[#This Row],[Liczba Rowerów]],0)*30,0)</f>
        <v>0</v>
      </c>
      <c r="H722" s="7">
        <f>IF(WEEKDAY(Tabela1[[#This Row],[Dzień]])=1,Tabela1[[#This Row],[Liczba Rowerów]]*15,0)</f>
        <v>0</v>
      </c>
      <c r="I722" s="7">
        <f>Tabela1[[#This Row],[Przychód]]-Tabela1[[#This Row],[Koszt Serwisu]]</f>
        <v>0</v>
      </c>
      <c r="J722" s="7">
        <f>J721+Tabela1[[#This Row],[Przychód]]</f>
        <v>78600</v>
      </c>
      <c r="K722" s="7">
        <f>K721+Tabela1[[#This Row],[Koszt Serwisu]]</f>
        <v>23450</v>
      </c>
      <c r="L722" s="7">
        <f>Tabela1[[#This Row],[Łączny przychód]]-Tabela1[[#This Row],[Łączny Koszt]]</f>
        <v>55150</v>
      </c>
      <c r="M722" s="7">
        <f>IF(AND(WEEKDAY(Tabela1[[#This Row],[Dzień]])&lt;=6,WEEKDAY(Tabela1[[#This Row],[Dzień]])&gt;=2),ROUNDDOWN(Tabela1[[#This Row],[Popyt]]*Tabela1[[#This Row],[Liczba Rowerów]],0)*E$734,0)</f>
        <v>0</v>
      </c>
      <c r="N722" s="7">
        <f>Tabela1[[#This Row],[Testowany przychód]]-Tabela1[[#This Row],[Koszt Serwisu]]</f>
        <v>0</v>
      </c>
      <c r="O722" s="4">
        <f>IF(P721 &lt;&gt; 0, O721 + 3, O721)</f>
        <v>64</v>
      </c>
      <c r="P722" s="4">
        <f>IF(AND(C722 &lt;&gt; C723,L721&gt;=2400),2400,0)</f>
        <v>0</v>
      </c>
      <c r="Q722" s="7">
        <f>IF(AND(WEEKDAY(Tabela1[[#This Row],[Dzień]])&lt;=6,WEEKDAY(Tabela1[[#This Row],[Dzień]])&gt;=2),ROUNDDOWN(Tabela1[[#This Row],[Popyt]]*Tabela1[[#This Row],[Nowa liczba rowerów]],0)*30,0)</f>
        <v>0</v>
      </c>
      <c r="R722" s="7">
        <f>IF(WEEKDAY(Tabela1[[#This Row],[Dzień]])=1,Tabela1[[#This Row],[Nowa liczba rowerów]]*15,0) + Tabela1[[#This Row],[Koszt kupionych rowerów]]</f>
        <v>0</v>
      </c>
      <c r="S722"/>
    </row>
    <row r="723" spans="1:19" x14ac:dyDescent="0.25">
      <c r="A723" s="1">
        <v>45648</v>
      </c>
      <c r="B723" s="1" t="s">
        <v>2</v>
      </c>
      <c r="C723" s="4" t="str">
        <f>VLOOKUP(MONTH(Tabela1[[#This Row],[Dzień]]),Tabela3[],2,TRUE)</f>
        <v>Grudzień</v>
      </c>
      <c r="D723" s="4">
        <f>YEAR(Tabela1[[#This Row],[Dzień]])</f>
        <v>2024</v>
      </c>
      <c r="E723" s="2">
        <f>VLOOKUP(Tabela1[[#This Row],[Pora roku]],TabelaPopyt[],2,FALSE)</f>
        <v>0.2</v>
      </c>
      <c r="F723" s="3">
        <v>10</v>
      </c>
      <c r="G723" s="7">
        <f>IF(AND(WEEKDAY(Tabela1[[#This Row],[Dzień]])&lt;=6,WEEKDAY(Tabela1[[#This Row],[Dzień]])&gt;=2),ROUNDDOWN(Tabela1[[#This Row],[Popyt]]*Tabela1[[#This Row],[Liczba Rowerów]],0)*30,0)</f>
        <v>0</v>
      </c>
      <c r="H723" s="7">
        <f>IF(WEEKDAY(Tabela1[[#This Row],[Dzień]])=1,Tabela1[[#This Row],[Liczba Rowerów]]*15,0)</f>
        <v>150</v>
      </c>
      <c r="I723" s="7">
        <f>Tabela1[[#This Row],[Przychód]]-Tabela1[[#This Row],[Koszt Serwisu]]</f>
        <v>-150</v>
      </c>
      <c r="J723" s="7">
        <f>J722+Tabela1[[#This Row],[Przychód]]</f>
        <v>78600</v>
      </c>
      <c r="K723" s="7">
        <f>K722+Tabela1[[#This Row],[Koszt Serwisu]]</f>
        <v>23600</v>
      </c>
      <c r="L723" s="7">
        <f>Tabela1[[#This Row],[Łączny przychód]]-Tabela1[[#This Row],[Łączny Koszt]]</f>
        <v>55000</v>
      </c>
      <c r="M723" s="7">
        <f>IF(AND(WEEKDAY(Tabela1[[#This Row],[Dzień]])&lt;=6,WEEKDAY(Tabela1[[#This Row],[Dzień]])&gt;=2),ROUNDDOWN(Tabela1[[#This Row],[Popyt]]*Tabela1[[#This Row],[Liczba Rowerów]],0)*E$734,0)</f>
        <v>0</v>
      </c>
      <c r="N723" s="7">
        <f>Tabela1[[#This Row],[Testowany przychód]]-Tabela1[[#This Row],[Koszt Serwisu]]</f>
        <v>-150</v>
      </c>
      <c r="O723" s="4">
        <f>IF(P722 &lt;&gt; 0, O722 + 3, O722)</f>
        <v>64</v>
      </c>
      <c r="P723" s="4">
        <f>IF(AND(C723 &lt;&gt; C724,L722&gt;=2400),2400,0)</f>
        <v>0</v>
      </c>
      <c r="Q723" s="7">
        <f>IF(AND(WEEKDAY(Tabela1[[#This Row],[Dzień]])&lt;=6,WEEKDAY(Tabela1[[#This Row],[Dzień]])&gt;=2),ROUNDDOWN(Tabela1[[#This Row],[Popyt]]*Tabela1[[#This Row],[Nowa liczba rowerów]],0)*30,0)</f>
        <v>0</v>
      </c>
      <c r="R723" s="7">
        <f>IF(WEEKDAY(Tabela1[[#This Row],[Dzień]])=1,Tabela1[[#This Row],[Nowa liczba rowerów]]*15,0) + Tabela1[[#This Row],[Koszt kupionych rowerów]]</f>
        <v>960</v>
      </c>
      <c r="S723"/>
    </row>
    <row r="724" spans="1:19" x14ac:dyDescent="0.25">
      <c r="A724" s="1">
        <v>45649</v>
      </c>
      <c r="B724" s="1" t="s">
        <v>2</v>
      </c>
      <c r="C724" s="4" t="str">
        <f>VLOOKUP(MONTH(Tabela1[[#This Row],[Dzień]]),Tabela3[],2,TRUE)</f>
        <v>Grudzień</v>
      </c>
      <c r="D724" s="4">
        <f>YEAR(Tabela1[[#This Row],[Dzień]])</f>
        <v>2024</v>
      </c>
      <c r="E724" s="2">
        <f>VLOOKUP(Tabela1[[#This Row],[Pora roku]],TabelaPopyt[],2,FALSE)</f>
        <v>0.2</v>
      </c>
      <c r="F724" s="3">
        <v>10</v>
      </c>
      <c r="G724" s="7">
        <f>IF(AND(WEEKDAY(Tabela1[[#This Row],[Dzień]])&lt;=6,WEEKDAY(Tabela1[[#This Row],[Dzień]])&gt;=2),ROUNDDOWN(Tabela1[[#This Row],[Popyt]]*Tabela1[[#This Row],[Liczba Rowerów]],0)*30,0)</f>
        <v>60</v>
      </c>
      <c r="H724" s="7">
        <f>IF(WEEKDAY(Tabela1[[#This Row],[Dzień]])=1,Tabela1[[#This Row],[Liczba Rowerów]]*15,0)</f>
        <v>0</v>
      </c>
      <c r="I724" s="7">
        <f>Tabela1[[#This Row],[Przychód]]-Tabela1[[#This Row],[Koszt Serwisu]]</f>
        <v>60</v>
      </c>
      <c r="J724" s="7">
        <f>J723+Tabela1[[#This Row],[Przychód]]</f>
        <v>78660</v>
      </c>
      <c r="K724" s="7">
        <f>K723+Tabela1[[#This Row],[Koszt Serwisu]]</f>
        <v>23600</v>
      </c>
      <c r="L724" s="7">
        <f>Tabela1[[#This Row],[Łączny przychód]]-Tabela1[[#This Row],[Łączny Koszt]]</f>
        <v>55060</v>
      </c>
      <c r="M724" s="7">
        <f>IF(AND(WEEKDAY(Tabela1[[#This Row],[Dzień]])&lt;=6,WEEKDAY(Tabela1[[#This Row],[Dzień]])&gt;=2),ROUNDDOWN(Tabela1[[#This Row],[Popyt]]*Tabela1[[#This Row],[Liczba Rowerów]],0)*E$734,0)</f>
        <v>132</v>
      </c>
      <c r="N724" s="7">
        <f>Tabela1[[#This Row],[Testowany przychód]]-Tabela1[[#This Row],[Koszt Serwisu]]</f>
        <v>132</v>
      </c>
      <c r="O724" s="4">
        <f>IF(P723 &lt;&gt; 0, O723 + 3, O723)</f>
        <v>64</v>
      </c>
      <c r="P724" s="4">
        <f>IF(AND(C724 &lt;&gt; C725,L723&gt;=2400),2400,0)</f>
        <v>0</v>
      </c>
      <c r="Q724" s="7">
        <f>IF(AND(WEEKDAY(Tabela1[[#This Row],[Dzień]])&lt;=6,WEEKDAY(Tabela1[[#This Row],[Dzień]])&gt;=2),ROUNDDOWN(Tabela1[[#This Row],[Popyt]]*Tabela1[[#This Row],[Nowa liczba rowerów]],0)*30,0)</f>
        <v>360</v>
      </c>
      <c r="R724" s="7">
        <f>IF(WEEKDAY(Tabela1[[#This Row],[Dzień]])=1,Tabela1[[#This Row],[Nowa liczba rowerów]]*15,0) + Tabela1[[#This Row],[Koszt kupionych rowerów]]</f>
        <v>0</v>
      </c>
      <c r="S724"/>
    </row>
    <row r="725" spans="1:19" x14ac:dyDescent="0.25">
      <c r="A725" s="1">
        <v>45650</v>
      </c>
      <c r="B725" s="1" t="s">
        <v>2</v>
      </c>
      <c r="C725" s="4" t="str">
        <f>VLOOKUP(MONTH(Tabela1[[#This Row],[Dzień]]),Tabela3[],2,TRUE)</f>
        <v>Grudzień</v>
      </c>
      <c r="D725" s="4">
        <f>YEAR(Tabela1[[#This Row],[Dzień]])</f>
        <v>2024</v>
      </c>
      <c r="E725" s="2">
        <f>VLOOKUP(Tabela1[[#This Row],[Pora roku]],TabelaPopyt[],2,FALSE)</f>
        <v>0.2</v>
      </c>
      <c r="F725" s="3">
        <v>10</v>
      </c>
      <c r="G725" s="7">
        <f>IF(AND(WEEKDAY(Tabela1[[#This Row],[Dzień]])&lt;=6,WEEKDAY(Tabela1[[#This Row],[Dzień]])&gt;=2),ROUNDDOWN(Tabela1[[#This Row],[Popyt]]*Tabela1[[#This Row],[Liczba Rowerów]],0)*30,0)</f>
        <v>60</v>
      </c>
      <c r="H725" s="7">
        <f>IF(WEEKDAY(Tabela1[[#This Row],[Dzień]])=1,Tabela1[[#This Row],[Liczba Rowerów]]*15,0)</f>
        <v>0</v>
      </c>
      <c r="I725" s="7">
        <f>Tabela1[[#This Row],[Przychód]]-Tabela1[[#This Row],[Koszt Serwisu]]</f>
        <v>60</v>
      </c>
      <c r="J725" s="7">
        <f>J724+Tabela1[[#This Row],[Przychód]]</f>
        <v>78720</v>
      </c>
      <c r="K725" s="7">
        <f>K724+Tabela1[[#This Row],[Koszt Serwisu]]</f>
        <v>23600</v>
      </c>
      <c r="L725" s="7">
        <f>Tabela1[[#This Row],[Łączny przychód]]-Tabela1[[#This Row],[Łączny Koszt]]</f>
        <v>55120</v>
      </c>
      <c r="M725" s="7">
        <f>IF(AND(WEEKDAY(Tabela1[[#This Row],[Dzień]])&lt;=6,WEEKDAY(Tabela1[[#This Row],[Dzień]])&gt;=2),ROUNDDOWN(Tabela1[[#This Row],[Popyt]]*Tabela1[[#This Row],[Liczba Rowerów]],0)*E$734,0)</f>
        <v>132</v>
      </c>
      <c r="N725" s="7">
        <f>Tabela1[[#This Row],[Testowany przychód]]-Tabela1[[#This Row],[Koszt Serwisu]]</f>
        <v>132</v>
      </c>
      <c r="O725" s="4">
        <f>IF(P724 &lt;&gt; 0, O724 + 3, O724)</f>
        <v>64</v>
      </c>
      <c r="P725" s="4">
        <f>IF(AND(C725 &lt;&gt; C726,L724&gt;=2400),2400,0)</f>
        <v>0</v>
      </c>
      <c r="Q725" s="7">
        <f>IF(AND(WEEKDAY(Tabela1[[#This Row],[Dzień]])&lt;=6,WEEKDAY(Tabela1[[#This Row],[Dzień]])&gt;=2),ROUNDDOWN(Tabela1[[#This Row],[Popyt]]*Tabela1[[#This Row],[Nowa liczba rowerów]],0)*30,0)</f>
        <v>360</v>
      </c>
      <c r="R725" s="7">
        <f>IF(WEEKDAY(Tabela1[[#This Row],[Dzień]])=1,Tabela1[[#This Row],[Nowa liczba rowerów]]*15,0) + Tabela1[[#This Row],[Koszt kupionych rowerów]]</f>
        <v>0</v>
      </c>
      <c r="S725"/>
    </row>
    <row r="726" spans="1:19" x14ac:dyDescent="0.25">
      <c r="A726" s="1">
        <v>45651</v>
      </c>
      <c r="B726" s="1" t="s">
        <v>2</v>
      </c>
      <c r="C726" s="4" t="str">
        <f>VLOOKUP(MONTH(Tabela1[[#This Row],[Dzień]]),Tabela3[],2,TRUE)</f>
        <v>Grudzień</v>
      </c>
      <c r="D726" s="4">
        <f>YEAR(Tabela1[[#This Row],[Dzień]])</f>
        <v>2024</v>
      </c>
      <c r="E726" s="2">
        <f>VLOOKUP(Tabela1[[#This Row],[Pora roku]],TabelaPopyt[],2,FALSE)</f>
        <v>0.2</v>
      </c>
      <c r="F726" s="3">
        <v>10</v>
      </c>
      <c r="G726" s="7">
        <f>IF(AND(WEEKDAY(Tabela1[[#This Row],[Dzień]])&lt;=6,WEEKDAY(Tabela1[[#This Row],[Dzień]])&gt;=2),ROUNDDOWN(Tabela1[[#This Row],[Popyt]]*Tabela1[[#This Row],[Liczba Rowerów]],0)*30,0)</f>
        <v>60</v>
      </c>
      <c r="H726" s="7">
        <f>IF(WEEKDAY(Tabela1[[#This Row],[Dzień]])=1,Tabela1[[#This Row],[Liczba Rowerów]]*15,0)</f>
        <v>0</v>
      </c>
      <c r="I726" s="7">
        <f>Tabela1[[#This Row],[Przychód]]-Tabela1[[#This Row],[Koszt Serwisu]]</f>
        <v>60</v>
      </c>
      <c r="J726" s="7">
        <f>J725+Tabela1[[#This Row],[Przychód]]</f>
        <v>78780</v>
      </c>
      <c r="K726" s="7">
        <f>K725+Tabela1[[#This Row],[Koszt Serwisu]]</f>
        <v>23600</v>
      </c>
      <c r="L726" s="7">
        <f>Tabela1[[#This Row],[Łączny przychód]]-Tabela1[[#This Row],[Łączny Koszt]]</f>
        <v>55180</v>
      </c>
      <c r="M726" s="7">
        <f>IF(AND(WEEKDAY(Tabela1[[#This Row],[Dzień]])&lt;=6,WEEKDAY(Tabela1[[#This Row],[Dzień]])&gt;=2),ROUNDDOWN(Tabela1[[#This Row],[Popyt]]*Tabela1[[#This Row],[Liczba Rowerów]],0)*E$734,0)</f>
        <v>132</v>
      </c>
      <c r="N726" s="7">
        <f>Tabela1[[#This Row],[Testowany przychód]]-Tabela1[[#This Row],[Koszt Serwisu]]</f>
        <v>132</v>
      </c>
      <c r="O726" s="4">
        <f>IF(P725 &lt;&gt; 0, O725 + 3, O725)</f>
        <v>64</v>
      </c>
      <c r="P726" s="4">
        <f>IF(AND(C726 &lt;&gt; C727,L725&gt;=2400),2400,0)</f>
        <v>0</v>
      </c>
      <c r="Q726" s="7">
        <f>IF(AND(WEEKDAY(Tabela1[[#This Row],[Dzień]])&lt;=6,WEEKDAY(Tabela1[[#This Row],[Dzień]])&gt;=2),ROUNDDOWN(Tabela1[[#This Row],[Popyt]]*Tabela1[[#This Row],[Nowa liczba rowerów]],0)*30,0)</f>
        <v>360</v>
      </c>
      <c r="R726" s="7">
        <f>IF(WEEKDAY(Tabela1[[#This Row],[Dzień]])=1,Tabela1[[#This Row],[Nowa liczba rowerów]]*15,0) + Tabela1[[#This Row],[Koszt kupionych rowerów]]</f>
        <v>0</v>
      </c>
      <c r="S726"/>
    </row>
    <row r="727" spans="1:19" x14ac:dyDescent="0.25">
      <c r="A727" s="1">
        <v>45652</v>
      </c>
      <c r="B727" s="1" t="s">
        <v>2</v>
      </c>
      <c r="C727" s="4" t="str">
        <f>VLOOKUP(MONTH(Tabela1[[#This Row],[Dzień]]),Tabela3[],2,TRUE)</f>
        <v>Grudzień</v>
      </c>
      <c r="D727" s="4">
        <f>YEAR(Tabela1[[#This Row],[Dzień]])</f>
        <v>2024</v>
      </c>
      <c r="E727" s="2">
        <f>VLOOKUP(Tabela1[[#This Row],[Pora roku]],TabelaPopyt[],2,FALSE)</f>
        <v>0.2</v>
      </c>
      <c r="F727" s="3">
        <v>10</v>
      </c>
      <c r="G727" s="7">
        <f>IF(AND(WEEKDAY(Tabela1[[#This Row],[Dzień]])&lt;=6,WEEKDAY(Tabela1[[#This Row],[Dzień]])&gt;=2),ROUNDDOWN(Tabela1[[#This Row],[Popyt]]*Tabela1[[#This Row],[Liczba Rowerów]],0)*30,0)</f>
        <v>60</v>
      </c>
      <c r="H727" s="7">
        <f>IF(WEEKDAY(Tabela1[[#This Row],[Dzień]])=1,Tabela1[[#This Row],[Liczba Rowerów]]*15,0)</f>
        <v>0</v>
      </c>
      <c r="I727" s="7">
        <f>Tabela1[[#This Row],[Przychód]]-Tabela1[[#This Row],[Koszt Serwisu]]</f>
        <v>60</v>
      </c>
      <c r="J727" s="7">
        <f>J726+Tabela1[[#This Row],[Przychód]]</f>
        <v>78840</v>
      </c>
      <c r="K727" s="7">
        <f>K726+Tabela1[[#This Row],[Koszt Serwisu]]</f>
        <v>23600</v>
      </c>
      <c r="L727" s="7">
        <f>Tabela1[[#This Row],[Łączny przychód]]-Tabela1[[#This Row],[Łączny Koszt]]</f>
        <v>55240</v>
      </c>
      <c r="M727" s="7">
        <f>IF(AND(WEEKDAY(Tabela1[[#This Row],[Dzień]])&lt;=6,WEEKDAY(Tabela1[[#This Row],[Dzień]])&gt;=2),ROUNDDOWN(Tabela1[[#This Row],[Popyt]]*Tabela1[[#This Row],[Liczba Rowerów]],0)*E$734,0)</f>
        <v>132</v>
      </c>
      <c r="N727" s="7">
        <f>Tabela1[[#This Row],[Testowany przychód]]-Tabela1[[#This Row],[Koszt Serwisu]]</f>
        <v>132</v>
      </c>
      <c r="O727" s="4">
        <f>IF(P726 &lt;&gt; 0, O726 + 3, O726)</f>
        <v>64</v>
      </c>
      <c r="P727" s="4">
        <f>IF(AND(C727 &lt;&gt; C728,L726&gt;=2400),2400,0)</f>
        <v>0</v>
      </c>
      <c r="Q727" s="7">
        <f>IF(AND(WEEKDAY(Tabela1[[#This Row],[Dzień]])&lt;=6,WEEKDAY(Tabela1[[#This Row],[Dzień]])&gt;=2),ROUNDDOWN(Tabela1[[#This Row],[Popyt]]*Tabela1[[#This Row],[Nowa liczba rowerów]],0)*30,0)</f>
        <v>360</v>
      </c>
      <c r="R727" s="7">
        <f>IF(WEEKDAY(Tabela1[[#This Row],[Dzień]])=1,Tabela1[[#This Row],[Nowa liczba rowerów]]*15,0) + Tabela1[[#This Row],[Koszt kupionych rowerów]]</f>
        <v>0</v>
      </c>
      <c r="S727"/>
    </row>
    <row r="728" spans="1:19" x14ac:dyDescent="0.25">
      <c r="A728" s="1">
        <v>45653</v>
      </c>
      <c r="B728" s="1" t="s">
        <v>2</v>
      </c>
      <c r="C728" s="4" t="str">
        <f>VLOOKUP(MONTH(Tabela1[[#This Row],[Dzień]]),Tabela3[],2,TRUE)</f>
        <v>Grudzień</v>
      </c>
      <c r="D728" s="4">
        <f>YEAR(Tabela1[[#This Row],[Dzień]])</f>
        <v>2024</v>
      </c>
      <c r="E728" s="2">
        <f>VLOOKUP(Tabela1[[#This Row],[Pora roku]],TabelaPopyt[],2,FALSE)</f>
        <v>0.2</v>
      </c>
      <c r="F728" s="3">
        <v>10</v>
      </c>
      <c r="G728" s="7">
        <f>IF(AND(WEEKDAY(Tabela1[[#This Row],[Dzień]])&lt;=6,WEEKDAY(Tabela1[[#This Row],[Dzień]])&gt;=2),ROUNDDOWN(Tabela1[[#This Row],[Popyt]]*Tabela1[[#This Row],[Liczba Rowerów]],0)*30,0)</f>
        <v>60</v>
      </c>
      <c r="H728" s="7">
        <f>IF(WEEKDAY(Tabela1[[#This Row],[Dzień]])=1,Tabela1[[#This Row],[Liczba Rowerów]]*15,0)</f>
        <v>0</v>
      </c>
      <c r="I728" s="7">
        <f>Tabela1[[#This Row],[Przychód]]-Tabela1[[#This Row],[Koszt Serwisu]]</f>
        <v>60</v>
      </c>
      <c r="J728" s="7">
        <f>J727+Tabela1[[#This Row],[Przychód]]</f>
        <v>78900</v>
      </c>
      <c r="K728" s="7">
        <f>K727+Tabela1[[#This Row],[Koszt Serwisu]]</f>
        <v>23600</v>
      </c>
      <c r="L728" s="7">
        <f>Tabela1[[#This Row],[Łączny przychód]]-Tabela1[[#This Row],[Łączny Koszt]]</f>
        <v>55300</v>
      </c>
      <c r="M728" s="7">
        <f>IF(AND(WEEKDAY(Tabela1[[#This Row],[Dzień]])&lt;=6,WEEKDAY(Tabela1[[#This Row],[Dzień]])&gt;=2),ROUNDDOWN(Tabela1[[#This Row],[Popyt]]*Tabela1[[#This Row],[Liczba Rowerów]],0)*E$734,0)</f>
        <v>132</v>
      </c>
      <c r="N728" s="7">
        <f>Tabela1[[#This Row],[Testowany przychód]]-Tabela1[[#This Row],[Koszt Serwisu]]</f>
        <v>132</v>
      </c>
      <c r="O728" s="4">
        <f>IF(P727 &lt;&gt; 0, O727 + 3, O727)</f>
        <v>64</v>
      </c>
      <c r="P728" s="4">
        <f>IF(AND(C728 &lt;&gt; C729,L727&gt;=2400),2400,0)</f>
        <v>0</v>
      </c>
      <c r="Q728" s="7">
        <f>IF(AND(WEEKDAY(Tabela1[[#This Row],[Dzień]])&lt;=6,WEEKDAY(Tabela1[[#This Row],[Dzień]])&gt;=2),ROUNDDOWN(Tabela1[[#This Row],[Popyt]]*Tabela1[[#This Row],[Nowa liczba rowerów]],0)*30,0)</f>
        <v>360</v>
      </c>
      <c r="R728" s="7">
        <f>IF(WEEKDAY(Tabela1[[#This Row],[Dzień]])=1,Tabela1[[#This Row],[Nowa liczba rowerów]]*15,0) + Tabela1[[#This Row],[Koszt kupionych rowerów]]</f>
        <v>0</v>
      </c>
      <c r="S728"/>
    </row>
    <row r="729" spans="1:19" x14ac:dyDescent="0.25">
      <c r="A729" s="1">
        <v>45654</v>
      </c>
      <c r="B729" s="1" t="s">
        <v>2</v>
      </c>
      <c r="C729" s="4" t="str">
        <f>VLOOKUP(MONTH(Tabela1[[#This Row],[Dzień]]),Tabela3[],2,TRUE)</f>
        <v>Grudzień</v>
      </c>
      <c r="D729" s="4">
        <f>YEAR(Tabela1[[#This Row],[Dzień]])</f>
        <v>2024</v>
      </c>
      <c r="E729" s="2">
        <f>VLOOKUP(Tabela1[[#This Row],[Pora roku]],TabelaPopyt[],2,FALSE)</f>
        <v>0.2</v>
      </c>
      <c r="F729" s="3">
        <v>10</v>
      </c>
      <c r="G729" s="7">
        <f>IF(AND(WEEKDAY(Tabela1[[#This Row],[Dzień]])&lt;=6,WEEKDAY(Tabela1[[#This Row],[Dzień]])&gt;=2),ROUNDDOWN(Tabela1[[#This Row],[Popyt]]*Tabela1[[#This Row],[Liczba Rowerów]],0)*30,0)</f>
        <v>0</v>
      </c>
      <c r="H729" s="7">
        <f>IF(WEEKDAY(Tabela1[[#This Row],[Dzień]])=1,Tabela1[[#This Row],[Liczba Rowerów]]*15,0)</f>
        <v>0</v>
      </c>
      <c r="I729" s="7">
        <f>Tabela1[[#This Row],[Przychód]]-Tabela1[[#This Row],[Koszt Serwisu]]</f>
        <v>0</v>
      </c>
      <c r="J729" s="7">
        <f>J728+Tabela1[[#This Row],[Przychód]]</f>
        <v>78900</v>
      </c>
      <c r="K729" s="7">
        <f>K728+Tabela1[[#This Row],[Koszt Serwisu]]</f>
        <v>23600</v>
      </c>
      <c r="L729" s="7">
        <f>Tabela1[[#This Row],[Łączny przychód]]-Tabela1[[#This Row],[Łączny Koszt]]</f>
        <v>55300</v>
      </c>
      <c r="M729" s="7">
        <f>IF(AND(WEEKDAY(Tabela1[[#This Row],[Dzień]])&lt;=6,WEEKDAY(Tabela1[[#This Row],[Dzień]])&gt;=2),ROUNDDOWN(Tabela1[[#This Row],[Popyt]]*Tabela1[[#This Row],[Liczba Rowerów]],0)*E$734,0)</f>
        <v>0</v>
      </c>
      <c r="N729" s="7">
        <f>Tabela1[[#This Row],[Testowany przychód]]-Tabela1[[#This Row],[Koszt Serwisu]]</f>
        <v>0</v>
      </c>
      <c r="O729" s="4">
        <f>IF(P728 &lt;&gt; 0, O728 + 3, O728)</f>
        <v>64</v>
      </c>
      <c r="P729" s="4">
        <f>IF(AND(C729 &lt;&gt; C730,L728&gt;=2400),2400,0)</f>
        <v>0</v>
      </c>
      <c r="Q729" s="7">
        <f>IF(AND(WEEKDAY(Tabela1[[#This Row],[Dzień]])&lt;=6,WEEKDAY(Tabela1[[#This Row],[Dzień]])&gt;=2),ROUNDDOWN(Tabela1[[#This Row],[Popyt]]*Tabela1[[#This Row],[Nowa liczba rowerów]],0)*30,0)</f>
        <v>0</v>
      </c>
      <c r="R729" s="7">
        <f>IF(WEEKDAY(Tabela1[[#This Row],[Dzień]])=1,Tabela1[[#This Row],[Nowa liczba rowerów]]*15,0) + Tabela1[[#This Row],[Koszt kupionych rowerów]]</f>
        <v>0</v>
      </c>
      <c r="S729"/>
    </row>
    <row r="730" spans="1:19" x14ac:dyDescent="0.25">
      <c r="A730" s="1">
        <v>45655</v>
      </c>
      <c r="B730" s="1" t="s">
        <v>2</v>
      </c>
      <c r="C730" s="4" t="str">
        <f>VLOOKUP(MONTH(Tabela1[[#This Row],[Dzień]]),Tabela3[],2,TRUE)</f>
        <v>Grudzień</v>
      </c>
      <c r="D730" s="4">
        <f>YEAR(Tabela1[[#This Row],[Dzień]])</f>
        <v>2024</v>
      </c>
      <c r="E730" s="2">
        <f>VLOOKUP(Tabela1[[#This Row],[Pora roku]],TabelaPopyt[],2,FALSE)</f>
        <v>0.2</v>
      </c>
      <c r="F730" s="3">
        <v>10</v>
      </c>
      <c r="G730" s="7">
        <f>IF(AND(WEEKDAY(Tabela1[[#This Row],[Dzień]])&lt;=6,WEEKDAY(Tabela1[[#This Row],[Dzień]])&gt;=2),ROUNDDOWN(Tabela1[[#This Row],[Popyt]]*Tabela1[[#This Row],[Liczba Rowerów]],0)*30,0)</f>
        <v>0</v>
      </c>
      <c r="H730" s="7">
        <f>IF(WEEKDAY(Tabela1[[#This Row],[Dzień]])=1,Tabela1[[#This Row],[Liczba Rowerów]]*15,0)</f>
        <v>150</v>
      </c>
      <c r="I730" s="7">
        <f>Tabela1[[#This Row],[Przychód]]-Tabela1[[#This Row],[Koszt Serwisu]]</f>
        <v>-150</v>
      </c>
      <c r="J730" s="7">
        <f>J729+Tabela1[[#This Row],[Przychód]]</f>
        <v>78900</v>
      </c>
      <c r="K730" s="7">
        <f>K729+Tabela1[[#This Row],[Koszt Serwisu]]</f>
        <v>23750</v>
      </c>
      <c r="L730" s="7">
        <f>Tabela1[[#This Row],[Łączny przychód]]-Tabela1[[#This Row],[Łączny Koszt]]</f>
        <v>55150</v>
      </c>
      <c r="M730" s="7">
        <f>IF(AND(WEEKDAY(Tabela1[[#This Row],[Dzień]])&lt;=6,WEEKDAY(Tabela1[[#This Row],[Dzień]])&gt;=2),ROUNDDOWN(Tabela1[[#This Row],[Popyt]]*Tabela1[[#This Row],[Liczba Rowerów]],0)*E$734,0)</f>
        <v>0</v>
      </c>
      <c r="N730" s="7">
        <f>Tabela1[[#This Row],[Testowany przychód]]-Tabela1[[#This Row],[Koszt Serwisu]]</f>
        <v>-150</v>
      </c>
      <c r="O730" s="4">
        <f>IF(P729 &lt;&gt; 0, O729 + 3, O729)</f>
        <v>64</v>
      </c>
      <c r="P730" s="4">
        <f>IF(AND(C730 &lt;&gt; C731,L729&gt;=2400),2400,0)</f>
        <v>0</v>
      </c>
      <c r="Q730" s="7">
        <f>IF(AND(WEEKDAY(Tabela1[[#This Row],[Dzień]])&lt;=6,WEEKDAY(Tabela1[[#This Row],[Dzień]])&gt;=2),ROUNDDOWN(Tabela1[[#This Row],[Popyt]]*Tabela1[[#This Row],[Nowa liczba rowerów]],0)*30,0)</f>
        <v>0</v>
      </c>
      <c r="R730" s="7">
        <f>IF(WEEKDAY(Tabela1[[#This Row],[Dzień]])=1,Tabela1[[#This Row],[Nowa liczba rowerów]]*15,0) + Tabela1[[#This Row],[Koszt kupionych rowerów]]</f>
        <v>960</v>
      </c>
      <c r="S730"/>
    </row>
    <row r="731" spans="1:19" x14ac:dyDescent="0.25">
      <c r="A731" s="1">
        <v>45656</v>
      </c>
      <c r="B731" s="1" t="s">
        <v>2</v>
      </c>
      <c r="C731" s="4" t="str">
        <f>VLOOKUP(MONTH(Tabela1[[#This Row],[Dzień]]),Tabela3[],2,TRUE)</f>
        <v>Grudzień</v>
      </c>
      <c r="D731" s="4">
        <f>YEAR(Tabela1[[#This Row],[Dzień]])</f>
        <v>2024</v>
      </c>
      <c r="E731" s="2">
        <f>VLOOKUP(Tabela1[[#This Row],[Pora roku]],TabelaPopyt[],2,FALSE)</f>
        <v>0.2</v>
      </c>
      <c r="F731" s="3">
        <v>10</v>
      </c>
      <c r="G731" s="7">
        <f>IF(AND(WEEKDAY(Tabela1[[#This Row],[Dzień]])&lt;=6,WEEKDAY(Tabela1[[#This Row],[Dzień]])&gt;=2),ROUNDDOWN(Tabela1[[#This Row],[Popyt]]*Tabela1[[#This Row],[Liczba Rowerów]],0)*30,0)</f>
        <v>60</v>
      </c>
      <c r="H731" s="7">
        <f>IF(WEEKDAY(Tabela1[[#This Row],[Dzień]])=1,Tabela1[[#This Row],[Liczba Rowerów]]*15,0)</f>
        <v>0</v>
      </c>
      <c r="I731" s="7">
        <f>Tabela1[[#This Row],[Przychód]]-Tabela1[[#This Row],[Koszt Serwisu]]</f>
        <v>60</v>
      </c>
      <c r="J731" s="7">
        <f>J730+Tabela1[[#This Row],[Przychód]]</f>
        <v>78960</v>
      </c>
      <c r="K731" s="7">
        <f>K730+Tabela1[[#This Row],[Koszt Serwisu]]</f>
        <v>23750</v>
      </c>
      <c r="L731" s="7">
        <f>Tabela1[[#This Row],[Łączny przychód]]-Tabela1[[#This Row],[Łączny Koszt]]</f>
        <v>55210</v>
      </c>
      <c r="M731" s="7">
        <f>IF(AND(WEEKDAY(Tabela1[[#This Row],[Dzień]])&lt;=6,WEEKDAY(Tabela1[[#This Row],[Dzień]])&gt;=2),ROUNDDOWN(Tabela1[[#This Row],[Popyt]]*Tabela1[[#This Row],[Liczba Rowerów]],0)*E$734,0)</f>
        <v>132</v>
      </c>
      <c r="N731" s="7">
        <f>Tabela1[[#This Row],[Testowany przychód]]-Tabela1[[#This Row],[Koszt Serwisu]]</f>
        <v>132</v>
      </c>
      <c r="O731" s="4">
        <f>IF(P730 &lt;&gt; 0, O730 + 3, O730)</f>
        <v>64</v>
      </c>
      <c r="P731" s="4">
        <f>IF(AND(C731 &lt;&gt; C732,L730&gt;=2400),2400,0)</f>
        <v>0</v>
      </c>
      <c r="Q731" s="7">
        <f>IF(AND(WEEKDAY(Tabela1[[#This Row],[Dzień]])&lt;=6,WEEKDAY(Tabela1[[#This Row],[Dzień]])&gt;=2),ROUNDDOWN(Tabela1[[#This Row],[Popyt]]*Tabela1[[#This Row],[Nowa liczba rowerów]],0)*30,0)</f>
        <v>360</v>
      </c>
      <c r="R731" s="7">
        <f>IF(WEEKDAY(Tabela1[[#This Row],[Dzień]])=1,Tabela1[[#This Row],[Nowa liczba rowerów]]*15,0) + Tabela1[[#This Row],[Koszt kupionych rowerów]]</f>
        <v>0</v>
      </c>
      <c r="S731"/>
    </row>
    <row r="732" spans="1:19" x14ac:dyDescent="0.25">
      <c r="A732" s="1">
        <v>45657</v>
      </c>
      <c r="B732" s="1" t="s">
        <v>2</v>
      </c>
      <c r="C732" s="4" t="str">
        <f>VLOOKUP(MONTH(Tabela1[[#This Row],[Dzień]]),Tabela3[],2,TRUE)</f>
        <v>Grudzień</v>
      </c>
      <c r="D732" s="4">
        <f>YEAR(Tabela1[[#This Row],[Dzień]])</f>
        <v>2024</v>
      </c>
      <c r="E732" s="2">
        <f>VLOOKUP(Tabela1[[#This Row],[Pora roku]],TabelaPopyt[],2,FALSE)</f>
        <v>0.2</v>
      </c>
      <c r="F732" s="3">
        <v>10</v>
      </c>
      <c r="G732" s="7">
        <f>IF(AND(WEEKDAY(Tabela1[[#This Row],[Dzień]])&lt;=6,WEEKDAY(Tabela1[[#This Row],[Dzień]])&gt;=2),ROUNDDOWN(Tabela1[[#This Row],[Popyt]]*Tabela1[[#This Row],[Liczba Rowerów]],0)*30,0)</f>
        <v>60</v>
      </c>
      <c r="H732" s="7">
        <f>IF(WEEKDAY(Tabela1[[#This Row],[Dzień]])=1,Tabela1[[#This Row],[Liczba Rowerów]]*15,0)</f>
        <v>0</v>
      </c>
      <c r="I732" s="7">
        <f>Tabela1[[#This Row],[Przychód]]-Tabela1[[#This Row],[Koszt Serwisu]]</f>
        <v>60</v>
      </c>
      <c r="J732" s="7">
        <f>J731+Tabela1[[#This Row],[Przychód]]</f>
        <v>79020</v>
      </c>
      <c r="K732" s="7">
        <f>K731+Tabela1[[#This Row],[Koszt Serwisu]]</f>
        <v>23750</v>
      </c>
      <c r="L732" s="7">
        <f>Tabela1[[#This Row],[Łączny przychód]]-Tabela1[[#This Row],[Łączny Koszt]]</f>
        <v>55270</v>
      </c>
      <c r="M732" s="7">
        <f>IF(AND(WEEKDAY(Tabela1[[#This Row],[Dzień]])&lt;=6,WEEKDAY(Tabela1[[#This Row],[Dzień]])&gt;=2),ROUNDDOWN(Tabela1[[#This Row],[Popyt]]*Tabela1[[#This Row],[Liczba Rowerów]],0)*E$734,0)</f>
        <v>132</v>
      </c>
      <c r="N732" s="7">
        <f>Tabela1[[#This Row],[Testowany przychód]]-Tabela1[[#This Row],[Koszt Serwisu]]</f>
        <v>132</v>
      </c>
      <c r="O732" s="4">
        <f>IF(P731 &lt;&gt; 0, O731 + 3, O731)</f>
        <v>64</v>
      </c>
      <c r="P732" s="4">
        <v>0</v>
      </c>
      <c r="Q732" s="7">
        <f>IF(AND(WEEKDAY(Tabela1[[#This Row],[Dzień]])&lt;=6,WEEKDAY(Tabela1[[#This Row],[Dzień]])&gt;=2),ROUNDDOWN(Tabela1[[#This Row],[Popyt]]*Tabela1[[#This Row],[Nowa liczba rowerów]],0)*30,0)</f>
        <v>360</v>
      </c>
      <c r="R732" s="7">
        <f>IF(WEEKDAY(Tabela1[[#This Row],[Dzień]])=1,Tabela1[[#This Row],[Nowa liczba rowerów]]*15,0) + Tabela1[[#This Row],[Koszt kupionych rowerów]]</f>
        <v>0</v>
      </c>
      <c r="S732"/>
    </row>
    <row r="733" spans="1:19" x14ac:dyDescent="0.25">
      <c r="A733" s="1"/>
      <c r="B733" s="1"/>
      <c r="C733" s="4"/>
      <c r="D733" s="4"/>
      <c r="E733" s="8"/>
      <c r="F733" s="3"/>
      <c r="G733" s="7"/>
      <c r="H733" s="7"/>
      <c r="I733" s="7"/>
      <c r="J733" s="7"/>
      <c r="K733" s="7"/>
      <c r="L733" s="7"/>
      <c r="M733" s="7">
        <f>SUM(Tabela1[Testowany dochód])</f>
        <v>150094</v>
      </c>
      <c r="N733" s="7"/>
      <c r="Q733" s="7">
        <f>SUM(Tabela1[Przychód z dodatkowymi rowerami])</f>
        <v>249630</v>
      </c>
      <c r="R733" s="7">
        <f>SUM(Tabela1[Koszty z dodatkowymi rowerami])</f>
        <v>100655</v>
      </c>
      <c r="S733"/>
    </row>
    <row r="734" spans="1:19" x14ac:dyDescent="0.25">
      <c r="B734" t="s">
        <v>31</v>
      </c>
      <c r="E734">
        <v>66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E5FFE-0E6E-48AC-936C-BD82817239D5}">
  <dimension ref="A1:B19"/>
  <sheetViews>
    <sheetView workbookViewId="0">
      <selection activeCell="G27" sqref="G27"/>
    </sheetView>
  </sheetViews>
  <sheetFormatPr defaultRowHeight="15" x14ac:dyDescent="0.25"/>
  <cols>
    <col min="1" max="1" width="11.140625" customWidth="1"/>
  </cols>
  <sheetData>
    <row r="1" spans="1:2" x14ac:dyDescent="0.25">
      <c r="A1" t="s">
        <v>1</v>
      </c>
      <c r="B1" t="s">
        <v>6</v>
      </c>
    </row>
    <row r="2" spans="1:2" x14ac:dyDescent="0.25">
      <c r="A2" t="s">
        <v>2</v>
      </c>
      <c r="B2" s="2">
        <v>0.2</v>
      </c>
    </row>
    <row r="3" spans="1:2" x14ac:dyDescent="0.25">
      <c r="A3" t="s">
        <v>3</v>
      </c>
      <c r="B3" s="2">
        <v>0.5</v>
      </c>
    </row>
    <row r="4" spans="1:2" x14ac:dyDescent="0.25">
      <c r="A4" s="1" t="s">
        <v>4</v>
      </c>
      <c r="B4" s="2">
        <v>0.9</v>
      </c>
    </row>
    <row r="5" spans="1:2" x14ac:dyDescent="0.25">
      <c r="A5" t="s">
        <v>5</v>
      </c>
      <c r="B5" s="2">
        <v>0.4</v>
      </c>
    </row>
    <row r="7" spans="1:2" x14ac:dyDescent="0.25">
      <c r="A7" t="s">
        <v>25</v>
      </c>
      <c r="B7" t="s">
        <v>26</v>
      </c>
    </row>
    <row r="8" spans="1:2" x14ac:dyDescent="0.25">
      <c r="A8">
        <v>1</v>
      </c>
      <c r="B8" t="s">
        <v>13</v>
      </c>
    </row>
    <row r="9" spans="1:2" x14ac:dyDescent="0.25">
      <c r="A9">
        <v>2</v>
      </c>
      <c r="B9" t="s">
        <v>14</v>
      </c>
    </row>
    <row r="10" spans="1:2" x14ac:dyDescent="0.25">
      <c r="A10">
        <v>3</v>
      </c>
      <c r="B10" t="s">
        <v>15</v>
      </c>
    </row>
    <row r="11" spans="1:2" x14ac:dyDescent="0.25">
      <c r="A11">
        <v>4</v>
      </c>
      <c r="B11" t="s">
        <v>16</v>
      </c>
    </row>
    <row r="12" spans="1:2" x14ac:dyDescent="0.25">
      <c r="A12">
        <v>5</v>
      </c>
      <c r="B12" t="s">
        <v>17</v>
      </c>
    </row>
    <row r="13" spans="1:2" x14ac:dyDescent="0.25">
      <c r="A13">
        <v>6</v>
      </c>
      <c r="B13" t="s">
        <v>18</v>
      </c>
    </row>
    <row r="14" spans="1:2" x14ac:dyDescent="0.25">
      <c r="A14">
        <v>7</v>
      </c>
      <c r="B14" t="s">
        <v>19</v>
      </c>
    </row>
    <row r="15" spans="1:2" x14ac:dyDescent="0.25">
      <c r="A15">
        <v>8</v>
      </c>
      <c r="B15" t="s">
        <v>20</v>
      </c>
    </row>
    <row r="16" spans="1:2" x14ac:dyDescent="0.25">
      <c r="A16">
        <v>9</v>
      </c>
      <c r="B16" t="s">
        <v>21</v>
      </c>
    </row>
    <row r="17" spans="1:2" x14ac:dyDescent="0.25">
      <c r="A17">
        <v>10</v>
      </c>
      <c r="B17" t="s">
        <v>22</v>
      </c>
    </row>
    <row r="18" spans="1:2" x14ac:dyDescent="0.25">
      <c r="A18">
        <v>11</v>
      </c>
      <c r="B18" t="s">
        <v>23</v>
      </c>
    </row>
    <row r="19" spans="1:2" x14ac:dyDescent="0.25">
      <c r="A19">
        <v>12</v>
      </c>
      <c r="B19" t="s">
        <v>24</v>
      </c>
    </row>
  </sheetData>
  <phoneticPr fontId="2" type="noConversion"/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81E88-3A60-4BB7-95B0-394FA8203FFD}">
  <dimension ref="A1:B16"/>
  <sheetViews>
    <sheetView workbookViewId="0">
      <selection activeCell="F1" sqref="F1"/>
    </sheetView>
  </sheetViews>
  <sheetFormatPr defaultRowHeight="15" x14ac:dyDescent="0.25"/>
  <cols>
    <col min="1" max="1" width="17.7109375" bestFit="1" customWidth="1"/>
    <col min="2" max="2" width="14.42578125" bestFit="1" customWidth="1"/>
    <col min="3" max="4" width="14.140625" bestFit="1" customWidth="1"/>
  </cols>
  <sheetData>
    <row r="1" spans="1:2" x14ac:dyDescent="0.25">
      <c r="A1" s="5" t="s">
        <v>30</v>
      </c>
      <c r="B1" s="6">
        <v>2023</v>
      </c>
    </row>
    <row r="3" spans="1:2" x14ac:dyDescent="0.25">
      <c r="A3" s="5" t="s">
        <v>25</v>
      </c>
      <c r="B3" t="s">
        <v>29</v>
      </c>
    </row>
    <row r="4" spans="1:2" x14ac:dyDescent="0.25">
      <c r="A4" s="6" t="s">
        <v>13</v>
      </c>
      <c r="B4" s="4">
        <v>-7430</v>
      </c>
    </row>
    <row r="5" spans="1:2" x14ac:dyDescent="0.25">
      <c r="A5" s="6" t="s">
        <v>14</v>
      </c>
      <c r="B5" s="4">
        <v>600</v>
      </c>
    </row>
    <row r="6" spans="1:2" x14ac:dyDescent="0.25">
      <c r="A6" s="6" t="s">
        <v>15</v>
      </c>
      <c r="B6" s="4">
        <v>1590</v>
      </c>
    </row>
    <row r="7" spans="1:2" x14ac:dyDescent="0.25">
      <c r="A7" s="6" t="s">
        <v>16</v>
      </c>
      <c r="B7" s="4">
        <v>2250</v>
      </c>
    </row>
    <row r="8" spans="1:2" x14ac:dyDescent="0.25">
      <c r="A8" s="6" t="s">
        <v>17</v>
      </c>
      <c r="B8" s="4">
        <v>2850</v>
      </c>
    </row>
    <row r="9" spans="1:2" x14ac:dyDescent="0.25">
      <c r="A9" s="6" t="s">
        <v>18</v>
      </c>
      <c r="B9" s="4">
        <v>3660</v>
      </c>
    </row>
    <row r="10" spans="1:2" x14ac:dyDescent="0.25">
      <c r="A10" s="6" t="s">
        <v>19</v>
      </c>
      <c r="B10" s="4">
        <v>4920</v>
      </c>
    </row>
    <row r="11" spans="1:2" x14ac:dyDescent="0.25">
      <c r="A11" s="6" t="s">
        <v>20</v>
      </c>
      <c r="B11" s="4">
        <v>5610</v>
      </c>
    </row>
    <row r="12" spans="1:2" x14ac:dyDescent="0.25">
      <c r="A12" s="6" t="s">
        <v>21</v>
      </c>
      <c r="B12" s="4">
        <v>4320</v>
      </c>
    </row>
    <row r="13" spans="1:2" x14ac:dyDescent="0.25">
      <c r="A13" s="6" t="s">
        <v>22</v>
      </c>
      <c r="B13" s="4">
        <v>1890</v>
      </c>
    </row>
    <row r="14" spans="1:2" x14ac:dyDescent="0.25">
      <c r="A14" s="6" t="s">
        <v>23</v>
      </c>
      <c r="B14" s="4">
        <v>2040</v>
      </c>
    </row>
    <row r="15" spans="1:2" x14ac:dyDescent="0.25">
      <c r="A15" s="6" t="s">
        <v>24</v>
      </c>
      <c r="B15" s="4">
        <v>1350</v>
      </c>
    </row>
    <row r="16" spans="1:2" x14ac:dyDescent="0.25">
      <c r="A16" s="6" t="s">
        <v>27</v>
      </c>
      <c r="B16" s="4">
        <v>23650</v>
      </c>
    </row>
  </sheetData>
  <phoneticPr fontId="2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Symulacja</vt:lpstr>
      <vt:lpstr>Tabele</vt:lpstr>
      <vt:lpstr>Dochód miesięczny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uczen</dc:creator>
  <cp:lastModifiedBy>Stanisław Borodziuk</cp:lastModifiedBy>
  <dcterms:created xsi:type="dcterms:W3CDTF">2022-03-03T10:12:15Z</dcterms:created>
  <dcterms:modified xsi:type="dcterms:W3CDTF">2022-03-08T14:01:29Z</dcterms:modified>
</cp:coreProperties>
</file>