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" yWindow="90" windowWidth="16320" windowHeight="5790" firstSheet="1" activeTab="3"/>
  </bookViews>
  <sheets>
    <sheet name="Phép_toán_điểm _ảnh" sheetId="1" r:id="rId1"/>
    <sheet name="Lát_cắt_MP_bit" sheetId="2" r:id="rId2"/>
    <sheet name="Histogram" sheetId="3" r:id="rId3"/>
    <sheet name="Lọc ảnh-Nâng cấp" sheetId="4" r:id="rId4"/>
    <sheet name="Lọc ảnh - loại bỏ nhiễu" sheetId="5" r:id="rId5"/>
  </sheets>
  <calcPr calcId="144525"/>
</workbook>
</file>

<file path=xl/calcChain.xml><?xml version="1.0" encoding="utf-8"?>
<calcChain xmlns="http://schemas.openxmlformats.org/spreadsheetml/2006/main">
  <c r="P10" i="3" l="1"/>
  <c r="P8" i="3"/>
  <c r="P9" i="3" s="1"/>
  <c r="O17" i="3" l="1"/>
  <c r="O18" i="3"/>
  <c r="O19" i="3"/>
  <c r="O20" i="3"/>
  <c r="O21" i="3"/>
  <c r="J150" i="4" l="1"/>
  <c r="J151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C73" i="4"/>
  <c r="B73" i="4"/>
  <c r="A73" i="4"/>
  <c r="J72" i="4"/>
  <c r="C72" i="4"/>
  <c r="B72" i="4"/>
  <c r="A72" i="4"/>
  <c r="J71" i="4"/>
  <c r="C71" i="4"/>
  <c r="B71" i="4"/>
  <c r="A71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27" i="1" l="1"/>
  <c r="K27" i="1"/>
  <c r="L27" i="1"/>
  <c r="M27" i="1"/>
  <c r="N27" i="1"/>
  <c r="O27" i="1"/>
  <c r="P27" i="1"/>
  <c r="Q27" i="1"/>
  <c r="J28" i="1"/>
  <c r="K28" i="1"/>
  <c r="L28" i="1"/>
  <c r="M28" i="1"/>
  <c r="N28" i="1"/>
  <c r="O28" i="1"/>
  <c r="P28" i="1"/>
  <c r="Q28" i="1"/>
  <c r="J29" i="1"/>
  <c r="K29" i="1"/>
  <c r="L29" i="1"/>
  <c r="M29" i="1"/>
  <c r="N29" i="1"/>
  <c r="O29" i="1"/>
  <c r="P29" i="1"/>
  <c r="Q29" i="1"/>
  <c r="J30" i="1"/>
  <c r="K30" i="1"/>
  <c r="L30" i="1"/>
  <c r="M30" i="1"/>
  <c r="N30" i="1"/>
  <c r="O30" i="1"/>
  <c r="P30" i="1"/>
  <c r="Q30" i="1"/>
  <c r="J31" i="1"/>
  <c r="K31" i="1"/>
  <c r="L31" i="1"/>
  <c r="M31" i="1"/>
  <c r="N31" i="1"/>
  <c r="O31" i="1"/>
  <c r="P31" i="1"/>
  <c r="Q31" i="1"/>
  <c r="J32" i="1"/>
  <c r="K32" i="1"/>
  <c r="L32" i="1"/>
  <c r="M32" i="1"/>
  <c r="N32" i="1"/>
  <c r="O32" i="1"/>
  <c r="P32" i="1"/>
  <c r="Q32" i="1"/>
  <c r="J33" i="1"/>
  <c r="K33" i="1"/>
  <c r="L33" i="1"/>
  <c r="M33" i="1"/>
  <c r="N33" i="1"/>
  <c r="O33" i="1"/>
  <c r="P33" i="1"/>
  <c r="Q33" i="1"/>
  <c r="O26" i="1"/>
  <c r="P26" i="1"/>
  <c r="Q26" i="1"/>
  <c r="K26" i="1"/>
  <c r="L26" i="1"/>
  <c r="M26" i="1"/>
  <c r="N26" i="1"/>
  <c r="J26" i="1"/>
  <c r="M18" i="3" l="1"/>
  <c r="M19" i="3"/>
  <c r="M20" i="3"/>
  <c r="M17" i="3"/>
  <c r="L20" i="3"/>
  <c r="L19" i="3"/>
  <c r="L18" i="3"/>
  <c r="L17" i="3"/>
  <c r="L9" i="3" l="1"/>
  <c r="M9" i="3"/>
  <c r="N9" i="3"/>
  <c r="K9" i="3"/>
  <c r="L8" i="3"/>
  <c r="M8" i="3"/>
  <c r="N8" i="3"/>
  <c r="O8" i="3"/>
  <c r="O9" i="3" s="1"/>
  <c r="L21" i="3" s="1"/>
  <c r="M21" i="3" s="1"/>
  <c r="K8" i="3"/>
  <c r="D52" i="2"/>
  <c r="E52" i="2"/>
  <c r="F52" i="2"/>
  <c r="G52" i="2"/>
  <c r="H52" i="2"/>
  <c r="I52" i="2"/>
  <c r="J52" i="2"/>
  <c r="K52" i="2"/>
  <c r="D53" i="2"/>
  <c r="E53" i="2"/>
  <c r="F53" i="2"/>
  <c r="G53" i="2"/>
  <c r="H53" i="2"/>
  <c r="I53" i="2"/>
  <c r="J53" i="2"/>
  <c r="K53" i="2"/>
  <c r="D54" i="2"/>
  <c r="E54" i="2"/>
  <c r="F54" i="2"/>
  <c r="G54" i="2"/>
  <c r="H54" i="2"/>
  <c r="I54" i="2"/>
  <c r="J54" i="2"/>
  <c r="K54" i="2"/>
  <c r="D55" i="2"/>
  <c r="E55" i="2"/>
  <c r="F55" i="2"/>
  <c r="G55" i="2"/>
  <c r="H55" i="2"/>
  <c r="I55" i="2"/>
  <c r="J55" i="2"/>
  <c r="K55" i="2"/>
  <c r="D56" i="2"/>
  <c r="E56" i="2"/>
  <c r="F56" i="2"/>
  <c r="G56" i="2"/>
  <c r="H56" i="2"/>
  <c r="I56" i="2"/>
  <c r="J56" i="2"/>
  <c r="K56" i="2"/>
  <c r="D57" i="2"/>
  <c r="E57" i="2"/>
  <c r="F57" i="2"/>
  <c r="G57" i="2"/>
  <c r="H57" i="2"/>
  <c r="I57" i="2"/>
  <c r="J57" i="2"/>
  <c r="K57" i="2"/>
  <c r="D58" i="2"/>
  <c r="E58" i="2"/>
  <c r="F58" i="2"/>
  <c r="G58" i="2"/>
  <c r="H58" i="2"/>
  <c r="I58" i="2"/>
  <c r="J58" i="2"/>
  <c r="K58" i="2"/>
  <c r="E51" i="2"/>
  <c r="F51" i="2"/>
  <c r="G51" i="2"/>
  <c r="H51" i="2"/>
  <c r="I51" i="2"/>
  <c r="J51" i="2"/>
  <c r="K51" i="2"/>
  <c r="D51" i="2"/>
  <c r="M39" i="2"/>
  <c r="N39" i="2"/>
  <c r="O39" i="2"/>
  <c r="P39" i="2"/>
  <c r="Q39" i="2"/>
  <c r="M40" i="2"/>
  <c r="N40" i="2"/>
  <c r="O40" i="2"/>
  <c r="P40" i="2"/>
  <c r="Q40" i="2"/>
  <c r="M41" i="2"/>
  <c r="N41" i="2"/>
  <c r="O41" i="2"/>
  <c r="P41" i="2"/>
  <c r="Q41" i="2"/>
  <c r="M42" i="2"/>
  <c r="N42" i="2"/>
  <c r="O42" i="2"/>
  <c r="P42" i="2"/>
  <c r="Q42" i="2"/>
  <c r="M43" i="2"/>
  <c r="N43" i="2"/>
  <c r="O43" i="2"/>
  <c r="P43" i="2"/>
  <c r="Q43" i="2"/>
  <c r="M44" i="2"/>
  <c r="N44" i="2"/>
  <c r="O44" i="2"/>
  <c r="P44" i="2"/>
  <c r="Q44" i="2"/>
  <c r="M45" i="2"/>
  <c r="N45" i="2"/>
  <c r="O45" i="2"/>
  <c r="P45" i="2"/>
  <c r="Q45" i="2"/>
  <c r="M46" i="2"/>
  <c r="N46" i="2"/>
  <c r="O46" i="2"/>
  <c r="P46" i="2"/>
  <c r="Q46" i="2"/>
  <c r="J40" i="2"/>
  <c r="K40" i="2"/>
  <c r="L40" i="2"/>
  <c r="J41" i="2"/>
  <c r="K41" i="2"/>
  <c r="L41" i="2"/>
  <c r="J42" i="2"/>
  <c r="K42" i="2"/>
  <c r="L42" i="2"/>
  <c r="J43" i="2"/>
  <c r="K43" i="2"/>
  <c r="L43" i="2"/>
  <c r="J44" i="2"/>
  <c r="K44" i="2"/>
  <c r="L44" i="2"/>
  <c r="J45" i="2"/>
  <c r="K45" i="2"/>
  <c r="L45" i="2"/>
  <c r="J46" i="2"/>
  <c r="K46" i="2"/>
  <c r="L46" i="2"/>
  <c r="K39" i="2"/>
  <c r="L39" i="2"/>
  <c r="J39" i="2"/>
  <c r="Q25" i="2"/>
  <c r="Q26" i="2"/>
  <c r="Q27" i="2"/>
  <c r="Q28" i="2"/>
  <c r="Q29" i="2"/>
  <c r="Q30" i="2"/>
  <c r="Q31" i="2"/>
  <c r="Q32" i="2"/>
  <c r="K25" i="2"/>
  <c r="L25" i="2"/>
  <c r="M25" i="2"/>
  <c r="N25" i="2"/>
  <c r="O25" i="2"/>
  <c r="P25" i="2"/>
  <c r="K26" i="2"/>
  <c r="L26" i="2"/>
  <c r="M26" i="2"/>
  <c r="N26" i="2"/>
  <c r="O26" i="2"/>
  <c r="P26" i="2"/>
  <c r="K27" i="2"/>
  <c r="L27" i="2"/>
  <c r="M27" i="2"/>
  <c r="N27" i="2"/>
  <c r="O27" i="2"/>
  <c r="P27" i="2"/>
  <c r="K28" i="2"/>
  <c r="L28" i="2"/>
  <c r="M28" i="2"/>
  <c r="N28" i="2"/>
  <c r="O28" i="2"/>
  <c r="P28" i="2"/>
  <c r="K29" i="2"/>
  <c r="L29" i="2"/>
  <c r="M29" i="2"/>
  <c r="N29" i="2"/>
  <c r="O29" i="2"/>
  <c r="P29" i="2"/>
  <c r="K30" i="2"/>
  <c r="L30" i="2"/>
  <c r="M30" i="2"/>
  <c r="N30" i="2"/>
  <c r="O30" i="2"/>
  <c r="P30" i="2"/>
  <c r="K31" i="2"/>
  <c r="L31" i="2"/>
  <c r="M31" i="2"/>
  <c r="N31" i="2"/>
  <c r="O31" i="2"/>
  <c r="P31" i="2"/>
  <c r="K32" i="2"/>
  <c r="L32" i="2"/>
  <c r="M32" i="2"/>
  <c r="N32" i="2"/>
  <c r="O32" i="2"/>
  <c r="P32" i="2"/>
  <c r="J26" i="2"/>
  <c r="J27" i="2"/>
  <c r="J28" i="2"/>
  <c r="J29" i="2"/>
  <c r="J30" i="2"/>
  <c r="J31" i="2"/>
  <c r="J32" i="2"/>
  <c r="J25" i="2"/>
  <c r="A15" i="2"/>
  <c r="B15" i="2"/>
  <c r="C15" i="2"/>
  <c r="C26" i="2" s="1"/>
  <c r="D15" i="2"/>
  <c r="E15" i="2"/>
  <c r="F15" i="2"/>
  <c r="F26" i="2" s="1"/>
  <c r="G15" i="2"/>
  <c r="H15" i="2"/>
  <c r="A16" i="2"/>
  <c r="A41" i="2" s="1"/>
  <c r="B16" i="2"/>
  <c r="C16" i="2"/>
  <c r="C27" i="2" s="1"/>
  <c r="D16" i="2"/>
  <c r="D27" i="2" s="1"/>
  <c r="E16" i="2"/>
  <c r="F16" i="2"/>
  <c r="G16" i="2"/>
  <c r="H16" i="2"/>
  <c r="A17" i="2"/>
  <c r="B17" i="2"/>
  <c r="B28" i="2" s="1"/>
  <c r="C17" i="2"/>
  <c r="C28" i="2" s="1"/>
  <c r="D17" i="2"/>
  <c r="D28" i="2" s="1"/>
  <c r="E17" i="2"/>
  <c r="F17" i="2"/>
  <c r="F28" i="2" s="1"/>
  <c r="G17" i="2"/>
  <c r="H17" i="2"/>
  <c r="A18" i="2"/>
  <c r="A43" i="2" s="1"/>
  <c r="B18" i="2"/>
  <c r="B43" i="2" s="1"/>
  <c r="C18" i="2"/>
  <c r="C43" i="2" s="1"/>
  <c r="D18" i="2"/>
  <c r="D29" i="2" s="1"/>
  <c r="E18" i="2"/>
  <c r="F18" i="2"/>
  <c r="G18" i="2"/>
  <c r="G29" i="2" s="1"/>
  <c r="H18" i="2"/>
  <c r="A19" i="2"/>
  <c r="B19" i="2"/>
  <c r="B44" i="2" s="1"/>
  <c r="C19" i="2"/>
  <c r="C30" i="2" s="1"/>
  <c r="D19" i="2"/>
  <c r="D44" i="2" s="1"/>
  <c r="E19" i="2"/>
  <c r="F19" i="2"/>
  <c r="F44" i="2" s="1"/>
  <c r="G19" i="2"/>
  <c r="G44" i="2" s="1"/>
  <c r="H19" i="2"/>
  <c r="A20" i="2"/>
  <c r="B20" i="2"/>
  <c r="B31" i="2" s="1"/>
  <c r="C20" i="2"/>
  <c r="C45" i="2" s="1"/>
  <c r="D20" i="2"/>
  <c r="D31" i="2" s="1"/>
  <c r="E20" i="2"/>
  <c r="F20" i="2"/>
  <c r="G20" i="2"/>
  <c r="H20" i="2"/>
  <c r="A21" i="2"/>
  <c r="A46" i="2" s="1"/>
  <c r="B21" i="2"/>
  <c r="B46" i="2" s="1"/>
  <c r="C21" i="2"/>
  <c r="C32" i="2" s="1"/>
  <c r="D21" i="2"/>
  <c r="D46" i="2" s="1"/>
  <c r="E21" i="2"/>
  <c r="F21" i="2"/>
  <c r="F46" i="2" s="1"/>
  <c r="G21" i="2"/>
  <c r="H21" i="2"/>
  <c r="B14" i="2"/>
  <c r="B25" i="2" s="1"/>
  <c r="C14" i="2"/>
  <c r="C39" i="2" s="1"/>
  <c r="D14" i="2"/>
  <c r="D39" i="2" s="1"/>
  <c r="E14" i="2"/>
  <c r="E39" i="2" s="1"/>
  <c r="F14" i="2"/>
  <c r="G14" i="2"/>
  <c r="G25" i="2" s="1"/>
  <c r="H14" i="2"/>
  <c r="A14" i="2"/>
  <c r="A39" i="2" s="1"/>
  <c r="A40" i="2"/>
  <c r="B40" i="2"/>
  <c r="C40" i="2"/>
  <c r="D40" i="2"/>
  <c r="E40" i="2"/>
  <c r="F40" i="2"/>
  <c r="H40" i="2"/>
  <c r="F41" i="2"/>
  <c r="G41" i="2"/>
  <c r="H41" i="2"/>
  <c r="A42" i="2"/>
  <c r="B42" i="2"/>
  <c r="F42" i="2"/>
  <c r="G42" i="2"/>
  <c r="H42" i="2"/>
  <c r="E43" i="2"/>
  <c r="F43" i="2"/>
  <c r="G43" i="2"/>
  <c r="H43" i="2"/>
  <c r="A44" i="2"/>
  <c r="E44" i="2"/>
  <c r="A45" i="2"/>
  <c r="B45" i="2"/>
  <c r="D45" i="2"/>
  <c r="E45" i="2"/>
  <c r="F45" i="2"/>
  <c r="H45" i="2"/>
  <c r="E46" i="2"/>
  <c r="H46" i="2"/>
  <c r="B47" i="2"/>
  <c r="C47" i="2"/>
  <c r="D47" i="2"/>
  <c r="E47" i="2"/>
  <c r="F47" i="2"/>
  <c r="G47" i="2"/>
  <c r="H47" i="2"/>
  <c r="B39" i="2"/>
  <c r="F39" i="2"/>
  <c r="H39" i="2"/>
  <c r="A26" i="2"/>
  <c r="B26" i="2"/>
  <c r="D26" i="2"/>
  <c r="E26" i="2"/>
  <c r="H26" i="2"/>
  <c r="A27" i="2"/>
  <c r="F27" i="2"/>
  <c r="H27" i="2"/>
  <c r="A28" i="2"/>
  <c r="G28" i="2"/>
  <c r="H28" i="2"/>
  <c r="A29" i="2"/>
  <c r="B29" i="2"/>
  <c r="E29" i="2"/>
  <c r="F29" i="2"/>
  <c r="H29" i="2"/>
  <c r="A30" i="2"/>
  <c r="B30" i="2"/>
  <c r="D30" i="2"/>
  <c r="E30" i="2"/>
  <c r="F30" i="2"/>
  <c r="A31" i="2"/>
  <c r="E31" i="2"/>
  <c r="F31" i="2"/>
  <c r="H31" i="2"/>
  <c r="A32" i="2"/>
  <c r="B32" i="2"/>
  <c r="E32" i="2"/>
  <c r="F32" i="2"/>
  <c r="H32" i="2"/>
  <c r="E25" i="2"/>
  <c r="F25" i="2"/>
  <c r="H25" i="2"/>
  <c r="G40" i="2"/>
  <c r="B41" i="2"/>
  <c r="E41" i="2"/>
  <c r="G27" i="2"/>
  <c r="E42" i="2"/>
  <c r="H30" i="2"/>
  <c r="G31" i="2"/>
  <c r="G32" i="2"/>
  <c r="K37" i="1"/>
  <c r="L37" i="1"/>
  <c r="M37" i="1"/>
  <c r="N37" i="1"/>
  <c r="O37" i="1"/>
  <c r="P37" i="1"/>
  <c r="Q37" i="1"/>
  <c r="K38" i="1"/>
  <c r="L38" i="1"/>
  <c r="M38" i="1"/>
  <c r="N38" i="1"/>
  <c r="O38" i="1"/>
  <c r="P38" i="1"/>
  <c r="Q38" i="1"/>
  <c r="K39" i="1"/>
  <c r="L39" i="1"/>
  <c r="M39" i="1"/>
  <c r="N39" i="1"/>
  <c r="O39" i="1"/>
  <c r="P39" i="1"/>
  <c r="Q39" i="1"/>
  <c r="K40" i="1"/>
  <c r="L40" i="1"/>
  <c r="M40" i="1"/>
  <c r="N40" i="1"/>
  <c r="O40" i="1"/>
  <c r="P40" i="1"/>
  <c r="Q40" i="1"/>
  <c r="K41" i="1"/>
  <c r="L41" i="1"/>
  <c r="M41" i="1"/>
  <c r="N41" i="1"/>
  <c r="O41" i="1"/>
  <c r="P41" i="1"/>
  <c r="Q41" i="1"/>
  <c r="K42" i="1"/>
  <c r="L42" i="1"/>
  <c r="M42" i="1"/>
  <c r="N42" i="1"/>
  <c r="O42" i="1"/>
  <c r="P42" i="1"/>
  <c r="Q42" i="1"/>
  <c r="K43" i="1"/>
  <c r="L43" i="1"/>
  <c r="M43" i="1"/>
  <c r="N43" i="1"/>
  <c r="O43" i="1"/>
  <c r="P43" i="1"/>
  <c r="Q43" i="1"/>
  <c r="K44" i="1"/>
  <c r="L44" i="1"/>
  <c r="M44" i="1"/>
  <c r="N44" i="1"/>
  <c r="O44" i="1"/>
  <c r="P44" i="1"/>
  <c r="Q44" i="1"/>
  <c r="J38" i="1"/>
  <c r="J39" i="1"/>
  <c r="J40" i="1"/>
  <c r="J41" i="1"/>
  <c r="J42" i="1"/>
  <c r="J43" i="1"/>
  <c r="J44" i="1"/>
  <c r="J37" i="1"/>
  <c r="K15" i="1"/>
  <c r="L15" i="1"/>
  <c r="M15" i="1"/>
  <c r="N15" i="1"/>
  <c r="O15" i="1"/>
  <c r="P15" i="1"/>
  <c r="Q15" i="1"/>
  <c r="K16" i="1"/>
  <c r="L16" i="1"/>
  <c r="M16" i="1"/>
  <c r="N16" i="1"/>
  <c r="O16" i="1"/>
  <c r="P16" i="1"/>
  <c r="Q16" i="1"/>
  <c r="K17" i="1"/>
  <c r="L17" i="1"/>
  <c r="M17" i="1"/>
  <c r="N17" i="1"/>
  <c r="O17" i="1"/>
  <c r="P17" i="1"/>
  <c r="Q17" i="1"/>
  <c r="K18" i="1"/>
  <c r="L18" i="1"/>
  <c r="M18" i="1"/>
  <c r="N18" i="1"/>
  <c r="O18" i="1"/>
  <c r="P18" i="1"/>
  <c r="Q18" i="1"/>
  <c r="K19" i="1"/>
  <c r="L19" i="1"/>
  <c r="M19" i="1"/>
  <c r="N19" i="1"/>
  <c r="O19" i="1"/>
  <c r="P19" i="1"/>
  <c r="Q19" i="1"/>
  <c r="K20" i="1"/>
  <c r="L20" i="1"/>
  <c r="M20" i="1"/>
  <c r="N20" i="1"/>
  <c r="O20" i="1"/>
  <c r="P20" i="1"/>
  <c r="Q20" i="1"/>
  <c r="K21" i="1"/>
  <c r="L21" i="1"/>
  <c r="M21" i="1"/>
  <c r="N21" i="1"/>
  <c r="O21" i="1"/>
  <c r="P21" i="1"/>
  <c r="Q21" i="1"/>
  <c r="K22" i="1"/>
  <c r="L22" i="1"/>
  <c r="M22" i="1"/>
  <c r="N22" i="1"/>
  <c r="O22" i="1"/>
  <c r="P22" i="1"/>
  <c r="Q22" i="1"/>
  <c r="J16" i="1"/>
  <c r="J17" i="1"/>
  <c r="J18" i="1"/>
  <c r="J19" i="1"/>
  <c r="J20" i="1"/>
  <c r="J21" i="1"/>
  <c r="J22" i="1"/>
  <c r="J15" i="1"/>
  <c r="K4" i="1"/>
  <c r="L4" i="1"/>
  <c r="M4" i="1"/>
  <c r="N4" i="1"/>
  <c r="O4" i="1"/>
  <c r="P4" i="1"/>
  <c r="Q4" i="1"/>
  <c r="K5" i="1"/>
  <c r="L5" i="1"/>
  <c r="M5" i="1"/>
  <c r="N5" i="1"/>
  <c r="O5" i="1"/>
  <c r="P5" i="1"/>
  <c r="Q5" i="1"/>
  <c r="K6" i="1"/>
  <c r="L6" i="1"/>
  <c r="M6" i="1"/>
  <c r="N6" i="1"/>
  <c r="O6" i="1"/>
  <c r="P6" i="1"/>
  <c r="Q6" i="1"/>
  <c r="K7" i="1"/>
  <c r="L7" i="1"/>
  <c r="M7" i="1"/>
  <c r="N7" i="1"/>
  <c r="O7" i="1"/>
  <c r="P7" i="1"/>
  <c r="Q7" i="1"/>
  <c r="K8" i="1"/>
  <c r="L8" i="1"/>
  <c r="M8" i="1"/>
  <c r="N8" i="1"/>
  <c r="O8" i="1"/>
  <c r="P8" i="1"/>
  <c r="Q8" i="1"/>
  <c r="K9" i="1"/>
  <c r="L9" i="1"/>
  <c r="M9" i="1"/>
  <c r="N9" i="1"/>
  <c r="O9" i="1"/>
  <c r="P9" i="1"/>
  <c r="Q9" i="1"/>
  <c r="K10" i="1"/>
  <c r="L10" i="1"/>
  <c r="M10" i="1"/>
  <c r="N10" i="1"/>
  <c r="O10" i="1"/>
  <c r="P10" i="1"/>
  <c r="Q10" i="1"/>
  <c r="K11" i="1"/>
  <c r="L11" i="1"/>
  <c r="M11" i="1"/>
  <c r="N11" i="1"/>
  <c r="O11" i="1"/>
  <c r="P11" i="1"/>
  <c r="Q11" i="1"/>
  <c r="J5" i="1"/>
  <c r="J6" i="1"/>
  <c r="J7" i="1"/>
  <c r="J8" i="1"/>
  <c r="J9" i="1"/>
  <c r="J10" i="1"/>
  <c r="J11" i="1"/>
  <c r="J4" i="1"/>
  <c r="C46" i="2" l="1"/>
  <c r="D41" i="2"/>
  <c r="D32" i="2"/>
  <c r="C31" i="2"/>
  <c r="D42" i="2"/>
  <c r="C41" i="2"/>
  <c r="C42" i="2"/>
  <c r="D43" i="2"/>
  <c r="D25" i="2"/>
  <c r="A25" i="2"/>
  <c r="B27" i="2"/>
  <c r="H44" i="2"/>
  <c r="G45" i="2"/>
  <c r="G46" i="2"/>
  <c r="G30" i="2"/>
  <c r="G26" i="2"/>
  <c r="G39" i="2"/>
  <c r="E28" i="2"/>
  <c r="E27" i="2"/>
  <c r="C44" i="2"/>
  <c r="C29" i="2"/>
  <c r="C25" i="2"/>
</calcChain>
</file>

<file path=xl/sharedStrings.xml><?xml version="1.0" encoding="utf-8"?>
<sst xmlns="http://schemas.openxmlformats.org/spreadsheetml/2006/main" count="617" uniqueCount="314">
  <si>
    <t>1. Chuyển đổi Logarit</t>
  </si>
  <si>
    <t>2. Chuyển đổi Gamma</t>
  </si>
  <si>
    <t>Với C = 2</t>
  </si>
  <si>
    <t>3. Đảo ảnh</t>
  </si>
  <si>
    <t>4. Cắt ngưỡng</t>
  </si>
  <si>
    <t>th =8</t>
  </si>
  <si>
    <t>Gamma=0.6</t>
  </si>
  <si>
    <t>Cứ tiếp tục như thế cho đến mặt phẳng bit thứ 1</t>
  </si>
  <si>
    <t>Mặt phẳng bít thứ 1: Lấy bit tại vị trí thứ 1</t>
  </si>
  <si>
    <t>Thực hiện lát cắt mặt phẳng bit, yêu cầu tạo ra 4 mặt phẳng, sử dụng 4 bit để biểu diễn</t>
  </si>
  <si>
    <t>Bước 1: Chuyển sang mã nhị phân 4 bit</t>
  </si>
  <si>
    <t>Bước 2: Cắt thành 4 mặt phẳng bit</t>
  </si>
  <si>
    <t>Mặt phẳng bit thứ 4: Lấy bit tại vị trí thứ 4 của chuỗi bit</t>
  </si>
  <si>
    <t>Mặt phẳng bít thứ 3: Lấy bit tại vị trí thứ 3 (tự làm)</t>
  </si>
  <si>
    <t>Mặt phẳng bít thứ 2: Lấy bit tại vị trí thứ 2 (tự làm)</t>
  </si>
  <si>
    <r>
      <t>Bước 3: Tái hiện ảnh: Nhân mỗi pixel với 2</t>
    </r>
    <r>
      <rPr>
        <b/>
        <vertAlign val="superscript"/>
        <sz val="11"/>
        <color theme="1"/>
        <rFont val="Calibri"/>
        <family val="2"/>
        <scheme val="minor"/>
      </rPr>
      <t>(n-1)</t>
    </r>
  </si>
  <si>
    <t>Tái hiện ảnh từ mặt phẳng bit thứ 4</t>
  </si>
  <si>
    <t>Tái hiện ảnh từ mặt phẳng bit thứ 3 (tự làm)</t>
  </si>
  <si>
    <t>Tái hiện ảnh từ mặt phẳng bit thứ 2 (tự làm)</t>
  </si>
  <si>
    <t>Tái hiện ảnh từ mặt phẳng bit thứ 1</t>
  </si>
  <si>
    <t>Kỹ thuật Histogram</t>
  </si>
  <si>
    <t>Bước 1. Tính Histogram</t>
  </si>
  <si>
    <t>Chú ý: Nếu muốn tái tạo ảnh từ các mặt phẳng bit thì thực hiện phép cộng từng phần tử</t>
  </si>
  <si>
    <t>Ví dụ: Tái tạo ảnh từ mặt phẳng bít 4 và bit 1</t>
  </si>
  <si>
    <r>
      <t>r</t>
    </r>
    <r>
      <rPr>
        <vertAlign val="subscript"/>
        <sz val="11"/>
        <color theme="1"/>
        <rFont val="Calibri"/>
        <family val="2"/>
        <scheme val="minor"/>
      </rPr>
      <t>k</t>
    </r>
  </si>
  <si>
    <r>
      <t>r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: giá trị mức xám</t>
    </r>
  </si>
  <si>
    <r>
      <t>p(r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) </t>
    </r>
  </si>
  <si>
    <r>
      <t>Đồ thị biểu diễn quan hệ giữa r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và p(r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 gọi là Histogram</t>
    </r>
  </si>
  <si>
    <t>Bước 3: Cân bằng Histogram</t>
  </si>
  <si>
    <t>Bước 2: Vẽ đồ thị (tự vẽ)</t>
  </si>
  <si>
    <r>
      <t>h(r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</si>
  <si>
    <r>
      <t>p(r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 = h(r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)/Tổng số pixel có trong ảnh. Chính là xác suất pixel có mức xám r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trong ảnh</t>
    </r>
  </si>
  <si>
    <r>
      <t>h(r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): Chính là bằng n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và gọi là số lượng pixel có giá trị mức xám r</t>
    </r>
    <r>
      <rPr>
        <vertAlign val="subscript"/>
        <sz val="11"/>
        <color theme="1"/>
        <rFont val="Calibri"/>
        <family val="2"/>
        <scheme val="minor"/>
      </rPr>
      <t>k</t>
    </r>
  </si>
  <si>
    <r>
      <t>n</t>
    </r>
    <r>
      <rPr>
        <vertAlign val="subscript"/>
        <sz val="11"/>
        <color theme="1"/>
        <rFont val="Calibri"/>
        <family val="2"/>
        <scheme val="minor"/>
      </rPr>
      <t>k</t>
    </r>
  </si>
  <si>
    <t>Ảnh có mức xám L = 16</t>
  </si>
  <si>
    <t>Kích thước ảnh 8 x 8</t>
  </si>
  <si>
    <r>
      <t>s</t>
    </r>
    <r>
      <rPr>
        <vertAlign val="subscript"/>
        <sz val="11"/>
        <color theme="1"/>
        <rFont val="Calibri"/>
        <family val="2"/>
        <scheme val="minor"/>
      </rPr>
      <t>k</t>
    </r>
  </si>
  <si>
    <r>
      <t>s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làm tròn</t>
    </r>
  </si>
  <si>
    <r>
      <t>n(s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</si>
  <si>
    <r>
      <t>p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(s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</si>
  <si>
    <t>Bước 4: Vẽ đồ thị Histogram đã cân bằng</t>
  </si>
  <si>
    <t>Cho ảnh xám có 16 mức</t>
  </si>
  <si>
    <t>Bước 1: Tính mặt lọc của bộ lọc trung bình</t>
  </si>
  <si>
    <t>Bước 3: Tính kết quả của ảnh khi áp dụng bộ lọc</t>
  </si>
  <si>
    <t>1/9</t>
  </si>
  <si>
    <t>g1(x,y)=</t>
  </si>
  <si>
    <t>(7+7+6+7+7+6+0+0+1)/9</t>
  </si>
  <si>
    <t>g2(x,y)=</t>
  </si>
  <si>
    <t>(7+6+5+7+6+5+0+1+3)/9</t>
  </si>
  <si>
    <t>g3(x,y)=</t>
  </si>
  <si>
    <t>(6+5+4+6+5+4+1+3+4)/9</t>
  </si>
  <si>
    <t>g4(x,y)=</t>
  </si>
  <si>
    <t>(5+4+4+5+4+4+3+4+4)/9</t>
  </si>
  <si>
    <t>Bước 2: Thực hiện nhân đôi pixel tại biên</t>
  </si>
  <si>
    <t>g5(x,y)=</t>
  </si>
  <si>
    <t>(7+7+6+0+0+1+7+7+6)/9</t>
  </si>
  <si>
    <t>g6(x,y)=</t>
  </si>
  <si>
    <t>(7+6+5+0+1+3+7+6+6)/9</t>
  </si>
  <si>
    <t>g7(x,y)=</t>
  </si>
  <si>
    <t>(6+5+4+1+3+4+6+6+6)/9</t>
  </si>
  <si>
    <t>g8(x,y)=</t>
  </si>
  <si>
    <t>(5+4+4+3+4+4+6+6+6)/9</t>
  </si>
  <si>
    <t>g9(x,y)=</t>
  </si>
  <si>
    <t>(0+0+1+7+7+6+7+7+7)/9</t>
  </si>
  <si>
    <t>g10(x,y)=</t>
  </si>
  <si>
    <t>(0+1+3+7+6+6+7+7+7)/9</t>
  </si>
  <si>
    <t>g11(x,y)=</t>
  </si>
  <si>
    <t>(1+3+4+6+6+6+7+7+6)/9</t>
  </si>
  <si>
    <t>g12(x,y)=</t>
  </si>
  <si>
    <t>(3+4+4+6+6+6+7+6+6)/9</t>
  </si>
  <si>
    <t>Bước 4: Ảnh sau khi thực hiện lọc trung bình</t>
  </si>
  <si>
    <t>g13(x,y)=</t>
  </si>
  <si>
    <t>(7+7+6+7+7+7+7+7+7)/9</t>
  </si>
  <si>
    <t>g14(x,y)=</t>
  </si>
  <si>
    <t>(7+6+6+7+7+7+7+7+7)/9</t>
  </si>
  <si>
    <t>g15(x,y)=</t>
  </si>
  <si>
    <t>(6+6+6+7+7+6+7+7+6)/9</t>
  </si>
  <si>
    <t>g16(x,y)=</t>
  </si>
  <si>
    <t>(6+6+6+7+6+6+7+6+6)/9</t>
  </si>
  <si>
    <t>Bước 1: Tính mặt lọc của bộ lọc trung bình có trọng số</t>
  </si>
  <si>
    <t>1/16</t>
  </si>
  <si>
    <t>2/16</t>
  </si>
  <si>
    <t>7*1/16+7*2/16+0*1/16+7*2/16+7*4/16+0*2/16+6*1/16+6*2/16+1*1/16</t>
  </si>
  <si>
    <t>4/16</t>
  </si>
  <si>
    <t>7*1/16+7*2/16+0*1/16+6*2/16+6*4/16+1*2/16+5*1/16+5*2/16+3*1/16</t>
  </si>
  <si>
    <t>6*1/16+6*2/16+1*1/16+5*2/16+5*4/16+3*2/16+4*1/16+4*2/16+4*1/16</t>
  </si>
  <si>
    <t>5*1/16+5*2/16+3*1/16+4*2/16+4*4/16+4*2/16+4*1/16+4*2/16+4*1/16</t>
  </si>
  <si>
    <t>7*1/16+0*2/16+7*1/16+7*2/16+0*4/16+7*2/16+6*1/16+1*2/16+6*1/16</t>
  </si>
  <si>
    <t>7*1/16+0*2/16+7*1/16+6*2/16+1*4/16+6*2/16+5*1/16+3*2/16+6*1/16</t>
  </si>
  <si>
    <t>6*1/16+1*2/16+6*1/16+5*2/16+3*4/16+6*2/16+4*1/16+4*2/16+6*1/16</t>
  </si>
  <si>
    <t>5*1/16+3*2/16+6*1/16+4*2/16+4*4/16+6*2/16+4*1/16+4*2/16+6*1/16</t>
  </si>
  <si>
    <t>0*1/16+7*2/16+7*1/16+0*2/16+7*4/16+7*2/16+1*1/16+6*2/16+7*1/16</t>
  </si>
  <si>
    <t>0*1/16+7*2/16+7*1/16+1*2/16+6*4/16+7*2/16+3*1/16+6*2/16+7*1/16</t>
  </si>
  <si>
    <t>1*1/16+6*2/16+7*1/16+3*2/16+6*4/16+7*2/16+4*1/16+6*2/16+6*1/16</t>
  </si>
  <si>
    <t>3*1/16+6*2/16+7*1/16+4*2/16+6*4/16+6*2/16+4*1/16+6*2/16+6*1/16</t>
  </si>
  <si>
    <t>Bước 4: Ảnh sau khi thực hiện lọc trung bình có trọng số</t>
  </si>
  <si>
    <t>7*1/16+7*2/16+7*1/16+7*2/16+7*4/16+7*2/16+6*1/16+7*2/16+7*1/16</t>
  </si>
  <si>
    <t>7*1/16+7*2/16+7*1/16+6*2/16+7*4/16+7*2/16+6*1/16+7*2/16+7*1/16</t>
  </si>
  <si>
    <t>6*1/16+7*2/16+7*1/16+6*2/16+7*4/16+7*2/16+6*1/16+6*2/16+6*1/16</t>
  </si>
  <si>
    <t>6*1/16+7*2/16+7*1/16+6*2/16+6*4/16+6*2/16+6*1/16+6*2/16+6*1/16</t>
  </si>
  <si>
    <t>Bước 3: Tính kết quả khi áp dụng bộ lọc trung vị - tăng dần</t>
  </si>
  <si>
    <t>[7, 7, 0, 7, 7, 0, 6, 6, 1] sắp xếp tăng dần: [0, 0, 1, 6, 6, 7, 7, 7, 7]</t>
  </si>
  <si>
    <t>[7, 7, 0, 6, 6, 1, 5, 5, 3] sắp xếp tăng dần: [0, 1, 3, 5, 5, 6, 6, 7, 7]</t>
  </si>
  <si>
    <t>[6, 6, 1, 5, 5, 3, 4, 4, 4] sắp xếp tăng dần: [1, 3, 4, 4, 4, 5, 5, 6, 6]</t>
  </si>
  <si>
    <t>[5, 5, 3, 4, 4, 4, 4, 4, 4] sắp xếp tăng dần: [3, 4, 4, 4, 4, 4, 4, 5, 5]</t>
  </si>
  <si>
    <t>[7, 0, 7, 7, 0, 7, 6, 1, 6] sắp xếp tăng dần: [0, 0, 1, 6, 6, 7, 7, 7, 7]</t>
  </si>
  <si>
    <t>[7, 0, 7, 6, 1, 6, 5, 3, 6] sắp xếp tăng dần: [0, 1, 3, 5, 6, 6, 6, 7, 7]</t>
  </si>
  <si>
    <t>[6, 1, 6, 5, 3, 6, 4, 4, 6] sắp xếp tăng dần: [1, 3, 4, 4, 5, 6, 6, 6, 6]</t>
  </si>
  <si>
    <t>[5, 3, 6, 4, 4, 6, 4, 4, 6] sắp xếp tăng dần: [3, 4, 4, 4, 4, 5, 6, 6, 6]</t>
  </si>
  <si>
    <t>[0, 7, 7, 0, 7, 7, 1, 6, 7] sắp xếp tăng dần: [0, 0, 1, 6, 7, 7, 7, 7, 7]</t>
  </si>
  <si>
    <t>[0, 7, 7, 1, 6, 7, 3, 6, 7] sắp xếp tăng dần: [0, 1, 3, 6, 6, 7, 7, 7, 7]</t>
  </si>
  <si>
    <t>[1, 6, 7, 3, 6, 7, 4, 6, 6] sắp xếp tăng dần: [1, 3, 4, 6, 6, 6, 6, 7, 7]</t>
  </si>
  <si>
    <t>[3, 6, 7, 4, 6, 6, 4, 6, 6] sắp xếp tăng dần: [3, 4, 4, 6, 6, 6, 6, 6, 7]</t>
  </si>
  <si>
    <t>Bước 4: Ảnh sau khi thực hiện lọc trung vị</t>
  </si>
  <si>
    <t>[7, 7, 7, 7, 7, 7, 6, 7, 7] sắp xếp tăng dần: [6, 7, 7, 7, 7, 7, 7, 7, 7]</t>
  </si>
  <si>
    <t>[7, 7, 7, 6, 7, 7, 6, 7, 7] sắp xếp tăng dần: [6, 6, 7, 7, 7, 7, 7, 7, 7]</t>
  </si>
  <si>
    <t>[6, 7, 7, 6, 7, 7, 6, 6, 6] sắp xếp tăng dần: [6, 6, 6, 6, 6, 7, 7, 7, 7]</t>
  </si>
  <si>
    <t>[6, 7, 7, 6, 6, 6, 6, 6, 6] sắp xếp tăng dần: [6, 6, 6, 6, 6, 6, 6, 7, 7]</t>
  </si>
  <si>
    <t>Bước 1: Tính mặt lọc của bộ lọc Gaussian</t>
  </si>
  <si>
    <t>Bước 3: Tính kết quả khi áp dụng bộ lọc Gassian</t>
  </si>
  <si>
    <t>(7*0.3679+7*0.6065+0*0.3679+7*0.6065+7*1+0*0.6065+6*0.3679+6*0.6065+1*0.3679)/4.8976</t>
  </si>
  <si>
    <t>(7*0.3679+7*0.6065+0*0.3679+6*0.6065+6*1+1*0.6065+5*0.3679+5*0.6065+3*0.3679)/4.8976</t>
  </si>
  <si>
    <t>(6*0.3679+6*0.6065+1*0.3679+5*0.6065+5*1+3*0.6065+4*0.3679+4*0.6065+4*0.3679)/4.8976</t>
  </si>
  <si>
    <t>(5*0.3679+5*0.6065+3*0.3679+4*0.6065+4*1+4*0.6065+4*0.3679+4*0.6065+4*0.3679)/4.8976</t>
  </si>
  <si>
    <t>(7*0.3679+0*0.6065+7*0.3679+7*0.6065+0*1+7*0.6065+6*0.3679+1*0.6065+6*0.3679)/4.8976</t>
  </si>
  <si>
    <t>(7*0.3679+0*0.6065+7*0.3679+6*0.6065+1*1+6*0.6065+5*0.3679+3*0.6065+6*0.3679)/4.8976</t>
  </si>
  <si>
    <t>(6*0.3679+1*0.6065+6*0.3679+5*0.6065+3*1+6*0.6065+4*0.3679+4*0.6065+6*0.3679)/4.8976</t>
  </si>
  <si>
    <t>(5*0.3679+3*0.6065+6*0.3679+4*0.6065+4*1+6*0.6065+4*0.3679+4*0.6065+6*0.3679)/4.8976</t>
  </si>
  <si>
    <t>(0*0.3679+7*0.6065+7*0.3679+0*0.6065+7*1+7*0.6065+1*0.3679+6*0.6065+7*0.3679)/4.8976</t>
  </si>
  <si>
    <t>(0*0.3679+7*0.6065+7*0.3679+1*0.6065+6*1+7*0.6065+3*0.3679+6*0.6065+7*0.3679)/4.8976</t>
  </si>
  <si>
    <t>(1*0.3679+6*0.6065+7*0.3679+3*0.6065+6*1+7*0.6065+4*0.3679+6*0.6065+6*0.3679)/4.8976</t>
  </si>
  <si>
    <t>(3*0.3679+6*0.6065+7*0.3679+4*0.6065+6*1+6*0.6065+4*0.3679+6*0.6065+6*0.3679)/4.8976</t>
  </si>
  <si>
    <t>Bước 4: Ảnh sau khi thực hiện lọc Gaussian</t>
  </si>
  <si>
    <t>(7*0.3679+7*0.6065+7*0.3679+7*0.6065+7*1+7*0.6065+6*0.3679+7*0.6065+7*0.3679)/4.8976</t>
  </si>
  <si>
    <t>(7*0.3679+7*0.6065+7*0.3679+6*0.6065+7*1+7*0.6065+6*0.3679+7*0.6065+7*0.3679)/4.8976</t>
  </si>
  <si>
    <t>(6*0.3679+7*0.6065+7*0.3679+6*0.6065+7*1+7*0.6065+6*0.3679+6*0.6065+6*0.3679)/4.8976</t>
  </si>
  <si>
    <t>(6*0.3679+7*0.6065+7*0.3679+6*0.6065+6*1+6*0.6065+6*0.3679+6*0.6065+6*0.3679)/4.8976</t>
  </si>
  <si>
    <t>Bước 1: Thực hiện nhân đôi pixel tại biên</t>
  </si>
  <si>
    <t>Bước 2: Xác định mặt nạ lọc sobel trục x</t>
  </si>
  <si>
    <t>Bước 3: Tính giá trị theo mặt nạ trục x</t>
  </si>
  <si>
    <t>Mặt nạ lọc theo trục x</t>
  </si>
  <si>
    <t>gx1(x,y)=</t>
  </si>
  <si>
    <t>7*(-1)+7*0+0*1+7*(-2)+7*0+0*2+6*(-1)+6*0+1*1</t>
  </si>
  <si>
    <t>gx2(x,y)=</t>
  </si>
  <si>
    <t>7*(-1)+7*0+0*1+6*(-2)+6*0+1*2+5*(-1)+5*0+3*1</t>
  </si>
  <si>
    <t>gx3(x,y)=</t>
  </si>
  <si>
    <t>6*(-1)+6*0+1*1+5*(-2)+5*0+3*2+4*(-1)+4*0+4*1</t>
  </si>
  <si>
    <t>gx4(x,y)=</t>
  </si>
  <si>
    <t>5*(-1)+5*0+3*1+4*(-2)+4*0+4*2+4*(-1)+4*0+4*1</t>
  </si>
  <si>
    <t>gx5(x,y)=</t>
  </si>
  <si>
    <t>7*(-1)+0*0+7*1+7*(-2)+0*0+7*2+6*(-1)+1*0+6*1</t>
  </si>
  <si>
    <t>Bước 4: Ảnh sau khi tính theo mặt nạ lọc sobel trục x</t>
  </si>
  <si>
    <t>gx6(x,y)=</t>
  </si>
  <si>
    <t>7*(-1)+0*0+7*1+6*(-2)+1*0+6*2+5*(-1)+3*0+6*1</t>
  </si>
  <si>
    <t>gx7(x,y)=</t>
  </si>
  <si>
    <t>6*(-1)+1*0+6*1+5*(-2)+3*0+6*2+4*(-1)+4*0+6*1</t>
  </si>
  <si>
    <t>gx8(x,y)=</t>
  </si>
  <si>
    <t>5*(-1)+3*0+6*1+4*(-2)+4*0+6*2+4*(-1)+4*0+6*1</t>
  </si>
  <si>
    <t>gx9(x,y)=</t>
  </si>
  <si>
    <t>0*(-1)+7*0+7*1+0*(-2)+7*0+7*2+1*(-1)+6*0+7*1</t>
  </si>
  <si>
    <t>gx10(x,y)=</t>
  </si>
  <si>
    <t>0*(-1)+7*0+7*1+1*(-2)+6*0+7*2+3*(-1)+6*0+7*1</t>
  </si>
  <si>
    <t>gx11(x,y)=</t>
  </si>
  <si>
    <t>1*(-1)+6*0+7*1+3*(-2)+6*0+7*2+4*(-1)+6*0+6*1</t>
  </si>
  <si>
    <t>gx12(x,y)=</t>
  </si>
  <si>
    <t>3*(-1)+6*0+7*1+4*(-2)+6*0+6*2+4*(-1)+6*0+6*1</t>
  </si>
  <si>
    <t>gx13(x,y)=</t>
  </si>
  <si>
    <t>7*(-1)+7*0+7*1+7*(-2)+7*0+7*2+6*(-1)+7*0+7*1</t>
  </si>
  <si>
    <t>gx14(x,y)=</t>
  </si>
  <si>
    <t>7*(-1)+7*0+7*1+6*(-2)+7*0+7*2+6*(-1)+7*0+7*1</t>
  </si>
  <si>
    <t>gx15(x,y)=</t>
  </si>
  <si>
    <t>6*(-1)+7*0+7*1+6*(-2)+7*0+7*2+6*(-1)+6*0+6*1</t>
  </si>
  <si>
    <t>gx16(x,y)=</t>
  </si>
  <si>
    <t>6*(-1)+7*0+7*1+6*(-2)+6*0+6*2+6*(-1)+6*0+6*1</t>
  </si>
  <si>
    <t>Bước 5: Xác định mặt nạ lọc sobel trục y</t>
  </si>
  <si>
    <t>Bước 6: Tính giá trị theo mặt nạ trục y</t>
  </si>
  <si>
    <t>Mặt nạ lọc theo trục y</t>
  </si>
  <si>
    <t>gy1(x,y)=</t>
  </si>
  <si>
    <t>7*(-1)+7*(-2)+0*(-1)+7*0+7*0+0*0+6*1+6*2+1*1</t>
  </si>
  <si>
    <t>gy2(x,y)=</t>
  </si>
  <si>
    <t>7*(-1)+7*(-2)+0*(-1)+6*0+6*0+1*0+5*1+5*2+3*1</t>
  </si>
  <si>
    <t>gy3(x,y)=</t>
  </si>
  <si>
    <t>6*(-1)+6*(-2)+1*(-1)+5*0+5*0+3*0+4*1+4*2+4*1</t>
  </si>
  <si>
    <t>gy4(x,y)=</t>
  </si>
  <si>
    <t>5*(-1)+5*(-2)+3*(-1)+4*0+4*0+4*0+4*1+4*2+4*1</t>
  </si>
  <si>
    <t>gy5(x,y)=</t>
  </si>
  <si>
    <t>7*(-1)+0*(-2)+7*(-1)+7*0+0*0+7*0+6*1+1*2+6*1</t>
  </si>
  <si>
    <t>Bước 7: Ảnh sau khi tính theo mặt nạ lọc sobel trục y</t>
  </si>
  <si>
    <t>gy6(x,y)=</t>
  </si>
  <si>
    <t>7*(-1)+0*(-2)+7*(-1)+6*0+1*0+6*0+5*1+3*2+6*1</t>
  </si>
  <si>
    <t>gy7(x,y)=</t>
  </si>
  <si>
    <t>6*(-1)+1*(-2)+6*(-1)+5*0+3*0+6*0+4*1+4*2+6*1</t>
  </si>
  <si>
    <t>gy8(x,y)=</t>
  </si>
  <si>
    <t>5*(-1)+3*(-2)+6*(-1)+4*0+4*0+6*0+4*1+4*2+6*1</t>
  </si>
  <si>
    <t>gy9(x,y)=</t>
  </si>
  <si>
    <t>0*(-1)+7*(-2)+7*(-1)+0*0+7*0+7*0+1*1+6*2+7*1</t>
  </si>
  <si>
    <t>gy10(x,y)=</t>
  </si>
  <si>
    <t>0*(-1)+7*(-2)+7*(-1)+1*0+6*0+7*0+3*1+6*2+7*1</t>
  </si>
  <si>
    <t>gy11(x,y)=</t>
  </si>
  <si>
    <t>1*(-1)+6*(-2)+7*(-1)+3*0+6*0+7*0+4*1+6*2+6*1</t>
  </si>
  <si>
    <t>gy12(x,y)=</t>
  </si>
  <si>
    <t>3*(-1)+6*(-2)+7*(-1)+4*0+6*0+6*0+4*1+6*2+6*1</t>
  </si>
  <si>
    <t>gy13(x,y)=</t>
  </si>
  <si>
    <t>7*(-1)+7*(-2)+7*(-1)+7*0+7*0+7*0+6*1+7*2+7*1</t>
  </si>
  <si>
    <t>gy14(x,y)=</t>
  </si>
  <si>
    <t>7*(-1)+7*(-2)+7*(-1)+6*0+7*0+7*0+6*1+7*2+7*1</t>
  </si>
  <si>
    <t>gy15(x,y)=</t>
  </si>
  <si>
    <t>6*(-1)+7*(-2)+7*(-1)+6*0+7*0+7*0+6*1+6*2+6*1</t>
  </si>
  <si>
    <t>gy16(x,y)=</t>
  </si>
  <si>
    <t>6*(-1)+7*(-2)+7*(-1)+6*0+6*0+6*0+6*1+6*2+6*1</t>
  </si>
  <si>
    <t>Bước 6: Kết quả của ảnh sau khi thực hiện bộ lọc sobel theo trục x và y</t>
  </si>
  <si>
    <t>Kết quả = ảnh sau khi lọc theo trục x + ảnh sau khi lọc theo trục y = gx(x,y) + gy(x,y)</t>
  </si>
  <si>
    <t>Trường hợp 1</t>
  </si>
  <si>
    <t>Bước 1: Tính mặt lọc của bộ lọc laplacian</t>
  </si>
  <si>
    <t>Bước 3: Tính kết quả khi áp dụng bộ lọc - Trường hợp 1</t>
  </si>
  <si>
    <t>7*(-1)+1*1</t>
  </si>
  <si>
    <t>6*(-1)+3*1</t>
  </si>
  <si>
    <t>5*(-1)+4*1</t>
  </si>
  <si>
    <t>4*(-1)+4*1</t>
  </si>
  <si>
    <t>0*(-1)+6*1</t>
  </si>
  <si>
    <t>1*(-1)+6*1</t>
  </si>
  <si>
    <t>3*(-1)+6*1</t>
  </si>
  <si>
    <t>4*(-1)+6*1</t>
  </si>
  <si>
    <t>7*(-1)+7*1</t>
  </si>
  <si>
    <t>6*(-1)+7*1</t>
  </si>
  <si>
    <t>6*(-1)+6*1</t>
  </si>
  <si>
    <t>Bước 4: Ảnh sau khi thực hiện lọc - Trường hợp 1</t>
  </si>
  <si>
    <t>7*(-1)+6*1</t>
  </si>
  <si>
    <t>Trường hợp 2</t>
  </si>
  <si>
    <t>Bước 3: Tính kết quả khi áp dụng bộ lọc - Trường hợp 2</t>
  </si>
  <si>
    <t>7*(-1)+0*1</t>
  </si>
  <si>
    <t>6*(-1)+0*1</t>
  </si>
  <si>
    <t>5*(-1)+1*1</t>
  </si>
  <si>
    <t>4*(-1)+3*1</t>
  </si>
  <si>
    <t>0*(-1)+7*1</t>
  </si>
  <si>
    <t>1*(-1)+7*1</t>
  </si>
  <si>
    <t>Bước 4: Ảnh sau khi thực hiện lọc - Trường hợp 2</t>
  </si>
  <si>
    <t>Bài 7: Lọc sắt nét - đạo hàm bậc 2 - bộ lọc Laplacian</t>
  </si>
  <si>
    <t>Cách 1</t>
  </si>
  <si>
    <t>Bước 3: Tính giá trị theo bộ lọc - Cách 1</t>
  </si>
  <si>
    <t>7*0+7*1+0*0+7*1+7*(-4)+0*1+6*0+6*1+1*0</t>
  </si>
  <si>
    <t>7*0+7*1+0*0+6*1+6*(-4)+1*1+5*0+5*1+3*0</t>
  </si>
  <si>
    <t>6*0+6*1+1*0+5*1+5*(-4)+3*1+4*0+4*1+4*0</t>
  </si>
  <si>
    <t>5*0+5*1+3*0+4*1+4*(-4)+4*1+4*0+4*1+4*0</t>
  </si>
  <si>
    <t>7*0+0*1+7*0+7*1+0*(-4)+7*1+6*0+1*1+6*0</t>
  </si>
  <si>
    <t>7*0+0*1+7*0+6*1+1*(-4)+6*1+5*0+3*1+6*0</t>
  </si>
  <si>
    <t>6*0+1*1+6*0+5*1+3*(-4)+6*1+4*0+4*1+6*0</t>
  </si>
  <si>
    <t>5*0+3*1+6*0+4*1+4*(-4)+6*1+4*0+4*1+6*0</t>
  </si>
  <si>
    <t>0*0+7*1+7*0+0*1+7*(-4)+7*1+1*0+6*1+7*0</t>
  </si>
  <si>
    <t>0*0+7*1+7*0+1*1+6*(-4)+7*1+3*0+6*1+7*0</t>
  </si>
  <si>
    <t>1*0+6*1+7*0+3*1+6*(-4)+7*1+4*0+6*1+6*0</t>
  </si>
  <si>
    <t>3*0+6*1+7*0+4*1+6*(-4)+6*1+4*0+6*1+6*0</t>
  </si>
  <si>
    <t>Bước 4: Ảnh sau khi áp dụng bộ lọc</t>
  </si>
  <si>
    <t>7*0+7*1+7*0+7*1+7*(-4)+7*1+6*0+7*1+7*0</t>
  </si>
  <si>
    <t>7*0+7*1+7*0+6*1+7*(-4)+7*1+6*0+7*1+7*0</t>
  </si>
  <si>
    <t>6*0+7*1+7*0+6*1+7*(-4)+7*1+6*0+6*1+6*0</t>
  </si>
  <si>
    <t>6*0+7*1+7*0+6*1+6*(-4)+6*1+6*0+6*1+6*0</t>
  </si>
  <si>
    <t>Kết quả = ảnh gốc - ảnh sau khi áp dụng bộ lọc</t>
  </si>
  <si>
    <t>Cách 2</t>
  </si>
  <si>
    <t>Bước 3: Tính giá trị theo bộ lọc - Cách 2</t>
  </si>
  <si>
    <t>7*0+7*(-1)+0*0+7*(-1)+7*5+0*(-1)+6*0+6*(-1)+1*0</t>
  </si>
  <si>
    <t>7*0+7*(-1)+0*0+6*(-1)+6*5+1*(-1)+5*0+5*(-1)+3*0</t>
  </si>
  <si>
    <t>6*0+6*(-1)+1*0+5*(-1)+5*5+3*(-1)+4*0+4*(-1)+4*0</t>
  </si>
  <si>
    <t>5*0+5*(-1)+3*0+4*(-1)+4*5+4*(-1)+4*0+4*(-1)+4*0</t>
  </si>
  <si>
    <t>7*0+0*(-1)+7*0+7*(-1)+0*5+7*(-1)+6*0+1*(-1)+6*0</t>
  </si>
  <si>
    <t>7*0+0*(-1)+7*0+6*(-1)+1*5+6*(-1)+5*0+3*(-1)+6*0</t>
  </si>
  <si>
    <t>6*0+1*(-1)+6*0+5*(-1)+3*5+6*(-1)+4*0+4*(-1)+6*0</t>
  </si>
  <si>
    <t>5*0+3*(-1)+6*0+4*(-1)+4*5+6*(-1)+4*0+4*(-1)+6*0</t>
  </si>
  <si>
    <t>0*0+7*(-1)+7*0+0*(-1)+7*5+7*(-1)+1*0+6*(-1)+7*0</t>
  </si>
  <si>
    <t>0*0+7*(-1)+7*0+1*(-1)+6*5+7*(-1)+3*0+6*(-1)+7*0</t>
  </si>
  <si>
    <t>1*0+6*(-1)+7*0+3*(-1)+6*5+7*(-1)+4*0+6*(-1)+6*0</t>
  </si>
  <si>
    <t>3*0+6*(-1)+7*0+4*(-1)+6*5+6*(-1)+4*0+6*(-1)+6*0</t>
  </si>
  <si>
    <t>7*0+7*(-1)+7*0+7*(-1)+7*5+7*(-1)+6*0+7*(-1)+7*0</t>
  </si>
  <si>
    <t>Bước 4: Kết quả cuối cùng sau khi  thực hiện bộ lọc</t>
  </si>
  <si>
    <t>7*0+7*(-1)+7*0+6*(-1)+7*5+7*(-1)+6*0+7*(-1)+7*0</t>
  </si>
  <si>
    <t>6*0+7*(-1)+7*0+6*(-1)+7*5+7*(-1)+6*0+6*(-1)+6*0</t>
  </si>
  <si>
    <t>6*0+7*(-1)+7*0+6*(-1)+6*5+6*(-1)+6*0+6*(-1)+6*0</t>
  </si>
  <si>
    <t>Cho một ảnh (ma trận)</t>
  </si>
  <si>
    <t>Câu 1. Lọc mịn ảnh - Lọc trung bình (3x3)</t>
  </si>
  <si>
    <t>Câu 2: Làm mịn ảnh bằng bộ lọc trung bình có trọng số (3x3)</t>
  </si>
  <si>
    <t>Câu 6: Lọc sắt nét - dùng đạo hàm bậc 1 - toán tử Robert Cross Gradient</t>
  </si>
  <si>
    <t>Bước 7: Kết quả cuối của ảnh sau khi lọc sobel theo trục x và y (pixel có giá trị âm thì cho bằng 0)</t>
  </si>
  <si>
    <t>Bước 5: Ảnh cuối cùng (pixel có giá trị âm cho bằng 0)</t>
  </si>
  <si>
    <t>Bước 5: Ảnh cuối cùng sau khi thực hiện lọc (pixel có giá trị âm thì cho bằng 0)</t>
  </si>
  <si>
    <t>Bước 5: Tính kết quả bằng cahs lấy ảnh gốc trừ cho anh sau khi lọc</t>
  </si>
  <si>
    <t>Bước 6: Kết quả ảnh cuối cùng (pixel có giá trị âm thì cho bằng 0)</t>
  </si>
  <si>
    <t>Bước 5: Kết quả ảnh cuối cùng (pixel có giá trị âm thì cho bằng 0)</t>
  </si>
  <si>
    <t>Câu 3: Làm mịn ảnh bản lọc trung vị (3x3)</t>
  </si>
  <si>
    <t>Câu 4: Làm mịn ảnh bằng bộ lọc Gaussian (3x3)</t>
  </si>
  <si>
    <t>Câu 5: Lọc sắt nét ảnh - Đạo hàm bậc 1 - Toán từ Sobel (3x3)</t>
  </si>
  <si>
    <t>Bước 1: Tính mặt lọc của bộ lọc Robert Cross Gradient</t>
  </si>
  <si>
    <t>LỌC ẢNH - NÂNG CẤP ẢNH</t>
  </si>
  <si>
    <t>LỌC ẢNH - LOẠI BỎ NHIỄU</t>
  </si>
  <si>
    <t>Giả sử có một ảnh (ma trận) bị nhiễu như sau</t>
  </si>
  <si>
    <t>Câu 1. Lọc trung bình số học với kích thước (3x3) để loại bỏ nhiễu</t>
  </si>
  <si>
    <t>Cách làm giống như Lọc trung bình của bài tập lọc ảnh</t>
  </si>
  <si>
    <r>
      <t>(7*7*6*7*7*6*0*0*1)</t>
    </r>
    <r>
      <rPr>
        <vertAlign val="superscript"/>
        <sz val="11"/>
        <color theme="1"/>
        <rFont val="Calibri"/>
        <family val="2"/>
        <scheme val="minor"/>
      </rPr>
      <t>1/9</t>
    </r>
  </si>
  <si>
    <t>Tương tự</t>
  </si>
  <si>
    <t>Bước 3. Ảnh sau khi lọc</t>
  </si>
  <si>
    <t>Bước 4. Ảnh cuối cùng</t>
  </si>
  <si>
    <t>Nếu pixel nào có giá trị âm thì cho nó bằng 0</t>
  </si>
  <si>
    <t>Câu 2. Lọc trung bình hình học để loại bỏ nhiễu (3x3)</t>
  </si>
  <si>
    <t>Câu 3. Trung bình Harmonic và Trung bình Contraharmonic</t>
  </si>
  <si>
    <t>Câu 4. Lọc thứ tự thống kê - Lọc trung vị (3x3)</t>
  </si>
  <si>
    <t>Cách làm giống như lọc trung vị của chương lọc nâng cấp ảnh</t>
  </si>
  <si>
    <t>Bước 1: Tính mặt lọc của bộ lọc Max</t>
  </si>
  <si>
    <t>Câu 5. Lọc thứ tự thống kê - Lọc Max</t>
  </si>
  <si>
    <t>Max(7,7,6,7,7,6,0,0,1)</t>
  </si>
  <si>
    <t>Câu 5. Lọc thứ tự thống kê - Lọc Min</t>
  </si>
  <si>
    <t>Bước 1: Tính mặt lọc của bộ lọc Min</t>
  </si>
  <si>
    <t>Min(7,7,6,7,7,6,0,0,1)</t>
  </si>
  <si>
    <t>Cách làm giống câu 2 nhưng công thức khác</t>
  </si>
  <si>
    <t>=64</t>
  </si>
  <si>
    <t>so pixel=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</si>
</sst>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92D050"/>
      <name val="Calibri"/>
      <family val="2"/>
    </font>
    <font>
      <sz val="14"/>
      <color rgb="FFFF0000"/>
      <name val="Calibri"/>
      <family val="2"/>
    </font>
    <font>
      <sz val="14"/>
      <color rgb="FF000000"/>
      <name val="Calibri"/>
      <family val="2"/>
    </font>
    <font>
      <sz val="14"/>
      <color rgb="FF7030A0"/>
      <name val="Calibri"/>
      <family val="2"/>
    </font>
    <font>
      <sz val="14"/>
      <color rgb="FF00B0F0"/>
      <name val="Calibri"/>
      <family val="2"/>
    </font>
    <font>
      <sz val="14"/>
      <color rgb="FFFFC000"/>
      <name val="Calibri"/>
      <family val="2"/>
    </font>
    <font>
      <sz val="14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8" fillId="0" borderId="0" xfId="0" applyFont="1"/>
    <xf numFmtId="0" fontId="8" fillId="0" borderId="2" xfId="0" applyFont="1" applyBorder="1"/>
    <xf numFmtId="0" fontId="8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0" fillId="0" borderId="2" xfId="0" applyFill="1" applyBorder="1" applyAlignment="1">
      <alignment horizontal="center"/>
    </xf>
    <xf numFmtId="0" fontId="11" fillId="0" borderId="0" xfId="0" applyFont="1"/>
    <xf numFmtId="0" fontId="0" fillId="0" borderId="2" xfId="0" applyBorder="1"/>
    <xf numFmtId="16" fontId="0" fillId="0" borderId="2" xfId="0" quotePrefix="1" applyNumberFormat="1" applyBorder="1"/>
    <xf numFmtId="16" fontId="0" fillId="0" borderId="0" xfId="0" quotePrefix="1" applyNumberFormat="1"/>
    <xf numFmtId="0" fontId="0" fillId="2" borderId="2" xfId="0" applyFill="1" applyBorder="1"/>
    <xf numFmtId="0" fontId="0" fillId="3" borderId="2" xfId="0" applyFill="1" applyBorder="1"/>
    <xf numFmtId="164" fontId="0" fillId="0" borderId="2" xfId="0" applyNumberFormat="1" applyBorder="1"/>
    <xf numFmtId="0" fontId="0" fillId="0" borderId="0" xfId="0" applyBorder="1"/>
    <xf numFmtId="0" fontId="12" fillId="0" borderId="0" xfId="0" applyFont="1"/>
    <xf numFmtId="0" fontId="13" fillId="0" borderId="0" xfId="0" applyFont="1"/>
    <xf numFmtId="0" fontId="13" fillId="0" borderId="2" xfId="0" applyFont="1" applyBorder="1"/>
    <xf numFmtId="0" fontId="13" fillId="0" borderId="3" xfId="0" applyFont="1" applyBorder="1"/>
    <xf numFmtId="0" fontId="13" fillId="0" borderId="4" xfId="0" applyFont="1" applyBorder="1"/>
    <xf numFmtId="0" fontId="13" fillId="0" borderId="5" xfId="0" applyFont="1" applyBorder="1"/>
    <xf numFmtId="0" fontId="13" fillId="4" borderId="2" xfId="0" applyFont="1" applyFill="1" applyBorder="1"/>
    <xf numFmtId="0" fontId="13" fillId="4" borderId="3" xfId="0" applyFont="1" applyFill="1" applyBorder="1"/>
    <xf numFmtId="0" fontId="13" fillId="4" borderId="4" xfId="0" applyFont="1" applyFill="1" applyBorder="1"/>
    <xf numFmtId="0" fontId="13" fillId="5" borderId="5" xfId="0" applyFont="1" applyFill="1" applyBorder="1"/>
    <xf numFmtId="0" fontId="13" fillId="4" borderId="5" xfId="0" applyFont="1" applyFill="1" applyBorder="1"/>
    <xf numFmtId="0" fontId="13" fillId="5" borderId="2" xfId="0" applyFont="1" applyFill="1" applyBorder="1"/>
    <xf numFmtId="0" fontId="13" fillId="5" borderId="3" xfId="0" applyFont="1" applyFill="1" applyBorder="1"/>
    <xf numFmtId="0" fontId="13" fillId="5" borderId="4" xfId="0" applyFont="1" applyFill="1" applyBorder="1"/>
    <xf numFmtId="0" fontId="0" fillId="3" borderId="0" xfId="0" applyFill="1" applyBorder="1"/>
    <xf numFmtId="0" fontId="13" fillId="0" borderId="0" xfId="0" applyFont="1" applyBorder="1"/>
    <xf numFmtId="1" fontId="0" fillId="0" borderId="2" xfId="0" quotePrefix="1" applyNumberFormat="1" applyBorder="1" applyAlignment="1">
      <alignment horizontal="center"/>
    </xf>
    <xf numFmtId="0" fontId="0" fillId="0" borderId="0" xfId="0" quotePrefix="1"/>
    <xf numFmtId="0" fontId="1" fillId="0" borderId="0" xfId="0" applyFont="1" applyFill="1" applyBorder="1" applyAlignment="1">
      <alignment horizontal="left"/>
    </xf>
    <xf numFmtId="0" fontId="15" fillId="0" borderId="2" xfId="0" applyFont="1" applyBorder="1"/>
    <xf numFmtId="0" fontId="15" fillId="3" borderId="2" xfId="0" applyFont="1" applyFill="1" applyBorder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4"/>
  <sheetViews>
    <sheetView topLeftCell="C25" workbookViewId="0">
      <selection activeCell="J35" sqref="J35"/>
    </sheetView>
  </sheetViews>
  <sheetFormatPr defaultRowHeight="15" x14ac:dyDescent="0.25"/>
  <sheetData>
    <row r="2" spans="1:18" x14ac:dyDescent="0.25">
      <c r="C2" t="s">
        <v>41</v>
      </c>
      <c r="J2" s="11" t="s">
        <v>0</v>
      </c>
      <c r="M2" t="s">
        <v>2</v>
      </c>
    </row>
    <row r="3" spans="1:18" thickBot="1" x14ac:dyDescent="0.45"/>
    <row r="4" spans="1:18" ht="18.95" thickBot="1" x14ac:dyDescent="0.55000000000000004">
      <c r="A4" s="1">
        <v>12</v>
      </c>
      <c r="B4" s="2">
        <v>4</v>
      </c>
      <c r="C4" s="3">
        <v>15</v>
      </c>
      <c r="D4" s="4">
        <v>8</v>
      </c>
      <c r="E4" s="5">
        <v>10</v>
      </c>
      <c r="F4" s="6">
        <v>14</v>
      </c>
      <c r="G4" s="3">
        <v>15</v>
      </c>
      <c r="H4" s="5">
        <v>10</v>
      </c>
      <c r="I4" s="7"/>
      <c r="J4" s="9">
        <f>ROUND(2*LOG(1+A4),0)</f>
        <v>2</v>
      </c>
      <c r="K4" s="9">
        <f t="shared" ref="K4:Q11" si="0">ROUND(2*LOG(1+B4),0)</f>
        <v>1</v>
      </c>
      <c r="L4" s="9">
        <f t="shared" si="0"/>
        <v>2</v>
      </c>
      <c r="M4" s="9">
        <f t="shared" si="0"/>
        <v>2</v>
      </c>
      <c r="N4" s="9">
        <f t="shared" si="0"/>
        <v>2</v>
      </c>
      <c r="O4" s="9">
        <f t="shared" si="0"/>
        <v>2</v>
      </c>
      <c r="P4" s="9">
        <f t="shared" si="0"/>
        <v>2</v>
      </c>
      <c r="Q4" s="8">
        <f t="shared" si="0"/>
        <v>2</v>
      </c>
      <c r="R4" s="7"/>
    </row>
    <row r="5" spans="1:18" ht="18.95" thickBot="1" x14ac:dyDescent="0.55000000000000004">
      <c r="A5" s="1">
        <v>12</v>
      </c>
      <c r="B5" s="2">
        <v>4</v>
      </c>
      <c r="C5" s="3">
        <v>15</v>
      </c>
      <c r="D5" s="4">
        <v>8</v>
      </c>
      <c r="E5" s="5">
        <v>10</v>
      </c>
      <c r="F5" s="6">
        <v>14</v>
      </c>
      <c r="G5" s="3">
        <v>15</v>
      </c>
      <c r="H5" s="5">
        <v>10</v>
      </c>
      <c r="I5" s="7"/>
      <c r="J5" s="9">
        <f t="shared" ref="J5:J11" si="1">ROUND(2*LOG(1+A5),0)</f>
        <v>2</v>
      </c>
      <c r="K5" s="9">
        <f t="shared" si="0"/>
        <v>1</v>
      </c>
      <c r="L5" s="9">
        <f t="shared" si="0"/>
        <v>2</v>
      </c>
      <c r="M5" s="9">
        <f t="shared" si="0"/>
        <v>2</v>
      </c>
      <c r="N5" s="9">
        <f t="shared" si="0"/>
        <v>2</v>
      </c>
      <c r="O5" s="9">
        <f t="shared" si="0"/>
        <v>2</v>
      </c>
      <c r="P5" s="9">
        <f t="shared" si="0"/>
        <v>2</v>
      </c>
      <c r="Q5" s="8">
        <f t="shared" si="0"/>
        <v>2</v>
      </c>
      <c r="R5" s="7"/>
    </row>
    <row r="6" spans="1:18" ht="18.95" thickBot="1" x14ac:dyDescent="0.55000000000000004">
      <c r="A6" s="2">
        <v>4</v>
      </c>
      <c r="B6" s="3">
        <v>15</v>
      </c>
      <c r="C6" s="5">
        <v>10</v>
      </c>
      <c r="D6" s="4">
        <v>8</v>
      </c>
      <c r="E6" s="3">
        <v>15</v>
      </c>
      <c r="F6" s="6">
        <v>14</v>
      </c>
      <c r="G6" s="3">
        <v>15</v>
      </c>
      <c r="H6" s="5">
        <v>10</v>
      </c>
      <c r="I6" s="7"/>
      <c r="J6" s="9">
        <f t="shared" si="1"/>
        <v>1</v>
      </c>
      <c r="K6" s="9">
        <f t="shared" si="0"/>
        <v>2</v>
      </c>
      <c r="L6" s="9">
        <f t="shared" si="0"/>
        <v>2</v>
      </c>
      <c r="M6" s="9">
        <f t="shared" si="0"/>
        <v>2</v>
      </c>
      <c r="N6" s="9">
        <f t="shared" si="0"/>
        <v>2</v>
      </c>
      <c r="O6" s="9">
        <f t="shared" si="0"/>
        <v>2</v>
      </c>
      <c r="P6" s="9">
        <f t="shared" si="0"/>
        <v>2</v>
      </c>
      <c r="Q6" s="8">
        <f t="shared" si="0"/>
        <v>2</v>
      </c>
      <c r="R6" s="7"/>
    </row>
    <row r="7" spans="1:18" ht="18.95" thickBot="1" x14ac:dyDescent="0.55000000000000004">
      <c r="A7" s="2">
        <v>4</v>
      </c>
      <c r="B7" s="5">
        <v>10</v>
      </c>
      <c r="C7" s="5">
        <v>10</v>
      </c>
      <c r="D7" s="2">
        <v>4</v>
      </c>
      <c r="E7" s="3">
        <v>15</v>
      </c>
      <c r="F7" s="6">
        <v>14</v>
      </c>
      <c r="G7" s="5">
        <v>10</v>
      </c>
      <c r="H7" s="2">
        <v>4</v>
      </c>
      <c r="I7" s="7"/>
      <c r="J7" s="9">
        <f t="shared" si="1"/>
        <v>1</v>
      </c>
      <c r="K7" s="9">
        <f t="shared" si="0"/>
        <v>2</v>
      </c>
      <c r="L7" s="9">
        <f t="shared" si="0"/>
        <v>2</v>
      </c>
      <c r="M7" s="9">
        <f t="shared" si="0"/>
        <v>1</v>
      </c>
      <c r="N7" s="9">
        <f t="shared" si="0"/>
        <v>2</v>
      </c>
      <c r="O7" s="9">
        <f t="shared" si="0"/>
        <v>2</v>
      </c>
      <c r="P7" s="9">
        <f t="shared" si="0"/>
        <v>2</v>
      </c>
      <c r="Q7" s="8">
        <f t="shared" si="0"/>
        <v>1</v>
      </c>
      <c r="R7" s="7"/>
    </row>
    <row r="8" spans="1:18" ht="18.95" thickBot="1" x14ac:dyDescent="0.55000000000000004">
      <c r="A8" s="2">
        <v>4</v>
      </c>
      <c r="B8" s="5">
        <v>10</v>
      </c>
      <c r="C8" s="3">
        <v>15</v>
      </c>
      <c r="D8" s="2">
        <v>4</v>
      </c>
      <c r="E8" s="5">
        <v>10</v>
      </c>
      <c r="F8" s="5">
        <v>10</v>
      </c>
      <c r="G8" s="5">
        <v>10</v>
      </c>
      <c r="H8" s="2">
        <v>4</v>
      </c>
      <c r="I8" s="7"/>
      <c r="J8" s="9">
        <f t="shared" si="1"/>
        <v>1</v>
      </c>
      <c r="K8" s="9">
        <f t="shared" si="0"/>
        <v>2</v>
      </c>
      <c r="L8" s="9">
        <f t="shared" si="0"/>
        <v>2</v>
      </c>
      <c r="M8" s="9">
        <f t="shared" si="0"/>
        <v>1</v>
      </c>
      <c r="N8" s="9">
        <f t="shared" si="0"/>
        <v>2</v>
      </c>
      <c r="O8" s="9">
        <f t="shared" si="0"/>
        <v>2</v>
      </c>
      <c r="P8" s="9">
        <f t="shared" si="0"/>
        <v>2</v>
      </c>
      <c r="Q8" s="8">
        <f t="shared" si="0"/>
        <v>1</v>
      </c>
      <c r="R8" s="7"/>
    </row>
    <row r="9" spans="1:18" ht="18.95" thickBot="1" x14ac:dyDescent="0.55000000000000004">
      <c r="A9" s="1">
        <v>12</v>
      </c>
      <c r="B9" s="2">
        <v>4</v>
      </c>
      <c r="C9" s="3">
        <v>15</v>
      </c>
      <c r="D9" s="2">
        <v>4</v>
      </c>
      <c r="E9" s="5">
        <v>10</v>
      </c>
      <c r="F9" s="5">
        <v>10</v>
      </c>
      <c r="G9" s="3">
        <v>15</v>
      </c>
      <c r="H9" s="3">
        <v>15</v>
      </c>
      <c r="I9" s="7"/>
      <c r="J9" s="9">
        <f t="shared" si="1"/>
        <v>2</v>
      </c>
      <c r="K9" s="9">
        <f t="shared" si="0"/>
        <v>1</v>
      </c>
      <c r="L9" s="9">
        <f t="shared" si="0"/>
        <v>2</v>
      </c>
      <c r="M9" s="9">
        <f t="shared" si="0"/>
        <v>1</v>
      </c>
      <c r="N9" s="9">
        <f t="shared" si="0"/>
        <v>2</v>
      </c>
      <c r="O9" s="9">
        <f t="shared" si="0"/>
        <v>2</v>
      </c>
      <c r="P9" s="9">
        <f t="shared" si="0"/>
        <v>2</v>
      </c>
      <c r="Q9" s="8">
        <f t="shared" si="0"/>
        <v>2</v>
      </c>
      <c r="R9" s="7"/>
    </row>
    <row r="10" spans="1:18" ht="18.95" thickBot="1" x14ac:dyDescent="0.55000000000000004">
      <c r="A10" s="1">
        <v>12</v>
      </c>
      <c r="B10" s="2">
        <v>4</v>
      </c>
      <c r="C10" s="5">
        <v>10</v>
      </c>
      <c r="D10" s="4">
        <v>8</v>
      </c>
      <c r="E10" s="5">
        <v>10</v>
      </c>
      <c r="F10" s="2">
        <v>4</v>
      </c>
      <c r="G10" s="3">
        <v>15</v>
      </c>
      <c r="H10" s="1">
        <v>12</v>
      </c>
      <c r="I10" s="7"/>
      <c r="J10" s="9">
        <f t="shared" si="1"/>
        <v>2</v>
      </c>
      <c r="K10" s="9">
        <f t="shared" si="0"/>
        <v>1</v>
      </c>
      <c r="L10" s="9">
        <f t="shared" si="0"/>
        <v>2</v>
      </c>
      <c r="M10" s="9">
        <f t="shared" si="0"/>
        <v>2</v>
      </c>
      <c r="N10" s="9">
        <f t="shared" si="0"/>
        <v>2</v>
      </c>
      <c r="O10" s="9">
        <f t="shared" si="0"/>
        <v>1</v>
      </c>
      <c r="P10" s="9">
        <f t="shared" si="0"/>
        <v>2</v>
      </c>
      <c r="Q10" s="8">
        <f t="shared" si="0"/>
        <v>2</v>
      </c>
      <c r="R10" s="7"/>
    </row>
    <row r="11" spans="1:18" ht="18.95" thickBot="1" x14ac:dyDescent="0.55000000000000004">
      <c r="A11" s="1">
        <v>12</v>
      </c>
      <c r="B11" s="2">
        <v>4</v>
      </c>
      <c r="C11" s="5">
        <v>10</v>
      </c>
      <c r="D11" s="4">
        <v>8</v>
      </c>
      <c r="E11" s="5">
        <v>10</v>
      </c>
      <c r="F11" s="2">
        <v>4</v>
      </c>
      <c r="G11" s="3">
        <v>15</v>
      </c>
      <c r="H11" s="1">
        <v>12</v>
      </c>
      <c r="I11" s="7"/>
      <c r="J11" s="9">
        <f t="shared" si="1"/>
        <v>2</v>
      </c>
      <c r="K11" s="9">
        <f t="shared" si="0"/>
        <v>1</v>
      </c>
      <c r="L11" s="9">
        <f t="shared" si="0"/>
        <v>2</v>
      </c>
      <c r="M11" s="9">
        <f t="shared" si="0"/>
        <v>2</v>
      </c>
      <c r="N11" s="9">
        <f t="shared" si="0"/>
        <v>2</v>
      </c>
      <c r="O11" s="9">
        <f t="shared" si="0"/>
        <v>1</v>
      </c>
      <c r="P11" s="9">
        <f t="shared" si="0"/>
        <v>2</v>
      </c>
      <c r="Q11" s="8">
        <f t="shared" si="0"/>
        <v>2</v>
      </c>
      <c r="R11" s="7"/>
    </row>
    <row r="13" spans="1:18" x14ac:dyDescent="0.25">
      <c r="J13" s="11" t="s">
        <v>1</v>
      </c>
      <c r="M13" t="s">
        <v>2</v>
      </c>
      <c r="N13" t="s">
        <v>6</v>
      </c>
    </row>
    <row r="15" spans="1:18" ht="18.399999999999999" x14ac:dyDescent="0.5">
      <c r="J15" s="9">
        <f>ROUND(2*POWER(A4,0.6),0)</f>
        <v>9</v>
      </c>
      <c r="K15" s="9">
        <f t="shared" ref="K15:Q22" si="2">ROUND(2*POWER(B4,0.6),0)</f>
        <v>5</v>
      </c>
      <c r="L15" s="9">
        <f t="shared" si="2"/>
        <v>10</v>
      </c>
      <c r="M15" s="9">
        <f t="shared" si="2"/>
        <v>7</v>
      </c>
      <c r="N15" s="9">
        <f t="shared" si="2"/>
        <v>8</v>
      </c>
      <c r="O15" s="9">
        <f t="shared" si="2"/>
        <v>10</v>
      </c>
      <c r="P15" s="9">
        <f t="shared" si="2"/>
        <v>10</v>
      </c>
      <c r="Q15" s="9">
        <f t="shared" si="2"/>
        <v>8</v>
      </c>
    </row>
    <row r="16" spans="1:18" ht="18.399999999999999" x14ac:dyDescent="0.5">
      <c r="J16" s="9">
        <f t="shared" ref="J16:J22" si="3">ROUND(2*POWER(A5,0.6),0)</f>
        <v>9</v>
      </c>
      <c r="K16" s="9">
        <f t="shared" si="2"/>
        <v>5</v>
      </c>
      <c r="L16" s="9">
        <f t="shared" si="2"/>
        <v>10</v>
      </c>
      <c r="M16" s="9">
        <f t="shared" si="2"/>
        <v>7</v>
      </c>
      <c r="N16" s="9">
        <f t="shared" si="2"/>
        <v>8</v>
      </c>
      <c r="O16" s="9">
        <f t="shared" si="2"/>
        <v>10</v>
      </c>
      <c r="P16" s="9">
        <f t="shared" si="2"/>
        <v>10</v>
      </c>
      <c r="Q16" s="9">
        <f t="shared" si="2"/>
        <v>8</v>
      </c>
    </row>
    <row r="17" spans="10:17" ht="18.399999999999999" x14ac:dyDescent="0.5">
      <c r="J17" s="9">
        <f t="shared" si="3"/>
        <v>5</v>
      </c>
      <c r="K17" s="9">
        <f t="shared" si="2"/>
        <v>10</v>
      </c>
      <c r="L17" s="9">
        <f t="shared" si="2"/>
        <v>8</v>
      </c>
      <c r="M17" s="9">
        <f t="shared" si="2"/>
        <v>7</v>
      </c>
      <c r="N17" s="9">
        <f t="shared" si="2"/>
        <v>10</v>
      </c>
      <c r="O17" s="9">
        <f t="shared" si="2"/>
        <v>10</v>
      </c>
      <c r="P17" s="9">
        <f t="shared" si="2"/>
        <v>10</v>
      </c>
      <c r="Q17" s="9">
        <f t="shared" si="2"/>
        <v>8</v>
      </c>
    </row>
    <row r="18" spans="10:17" ht="18.399999999999999" x14ac:dyDescent="0.5">
      <c r="J18" s="9">
        <f t="shared" si="3"/>
        <v>5</v>
      </c>
      <c r="K18" s="9">
        <f t="shared" si="2"/>
        <v>8</v>
      </c>
      <c r="L18" s="9">
        <f t="shared" si="2"/>
        <v>8</v>
      </c>
      <c r="M18" s="9">
        <f t="shared" si="2"/>
        <v>5</v>
      </c>
      <c r="N18" s="9">
        <f t="shared" si="2"/>
        <v>10</v>
      </c>
      <c r="O18" s="9">
        <f t="shared" si="2"/>
        <v>10</v>
      </c>
      <c r="P18" s="9">
        <f t="shared" si="2"/>
        <v>8</v>
      </c>
      <c r="Q18" s="9">
        <f t="shared" si="2"/>
        <v>5</v>
      </c>
    </row>
    <row r="19" spans="10:17" ht="18.399999999999999" x14ac:dyDescent="0.5">
      <c r="J19" s="9">
        <f t="shared" si="3"/>
        <v>5</v>
      </c>
      <c r="K19" s="9">
        <f t="shared" si="2"/>
        <v>8</v>
      </c>
      <c r="L19" s="9">
        <f t="shared" si="2"/>
        <v>10</v>
      </c>
      <c r="M19" s="9">
        <f t="shared" si="2"/>
        <v>5</v>
      </c>
      <c r="N19" s="9">
        <f t="shared" si="2"/>
        <v>8</v>
      </c>
      <c r="O19" s="9">
        <f t="shared" si="2"/>
        <v>8</v>
      </c>
      <c r="P19" s="9">
        <f t="shared" si="2"/>
        <v>8</v>
      </c>
      <c r="Q19" s="9">
        <f t="shared" si="2"/>
        <v>5</v>
      </c>
    </row>
    <row r="20" spans="10:17" ht="18.399999999999999" x14ac:dyDescent="0.5">
      <c r="J20" s="9">
        <f t="shared" si="3"/>
        <v>9</v>
      </c>
      <c r="K20" s="9">
        <f t="shared" si="2"/>
        <v>5</v>
      </c>
      <c r="L20" s="9">
        <f t="shared" si="2"/>
        <v>10</v>
      </c>
      <c r="M20" s="9">
        <f t="shared" si="2"/>
        <v>5</v>
      </c>
      <c r="N20" s="9">
        <f t="shared" si="2"/>
        <v>8</v>
      </c>
      <c r="O20" s="9">
        <f t="shared" si="2"/>
        <v>8</v>
      </c>
      <c r="P20" s="9">
        <f t="shared" si="2"/>
        <v>10</v>
      </c>
      <c r="Q20" s="9">
        <f t="shared" si="2"/>
        <v>10</v>
      </c>
    </row>
    <row r="21" spans="10:17" ht="18.399999999999999" x14ac:dyDescent="0.5">
      <c r="J21" s="9">
        <f t="shared" si="3"/>
        <v>9</v>
      </c>
      <c r="K21" s="9">
        <f t="shared" si="2"/>
        <v>5</v>
      </c>
      <c r="L21" s="9">
        <f t="shared" si="2"/>
        <v>8</v>
      </c>
      <c r="M21" s="9">
        <f t="shared" si="2"/>
        <v>7</v>
      </c>
      <c r="N21" s="9">
        <f t="shared" si="2"/>
        <v>8</v>
      </c>
      <c r="O21" s="9">
        <f t="shared" si="2"/>
        <v>5</v>
      </c>
      <c r="P21" s="9">
        <f t="shared" si="2"/>
        <v>10</v>
      </c>
      <c r="Q21" s="9">
        <f t="shared" si="2"/>
        <v>9</v>
      </c>
    </row>
    <row r="22" spans="10:17" ht="18.399999999999999" x14ac:dyDescent="0.5">
      <c r="J22" s="9">
        <f t="shared" si="3"/>
        <v>9</v>
      </c>
      <c r="K22" s="9">
        <f t="shared" si="2"/>
        <v>5</v>
      </c>
      <c r="L22" s="9">
        <f t="shared" si="2"/>
        <v>8</v>
      </c>
      <c r="M22" s="9">
        <f t="shared" si="2"/>
        <v>7</v>
      </c>
      <c r="N22" s="9">
        <f t="shared" si="2"/>
        <v>8</v>
      </c>
      <c r="O22" s="9">
        <f t="shared" si="2"/>
        <v>5</v>
      </c>
      <c r="P22" s="9">
        <f t="shared" si="2"/>
        <v>10</v>
      </c>
      <c r="Q22" s="9">
        <f t="shared" si="2"/>
        <v>9</v>
      </c>
    </row>
    <row r="24" spans="10:17" x14ac:dyDescent="0.25">
      <c r="J24" s="11" t="s">
        <v>3</v>
      </c>
    </row>
    <row r="26" spans="10:17" ht="18.399999999999999" x14ac:dyDescent="0.5">
      <c r="J26" s="9">
        <f>(16-1)-A4</f>
        <v>3</v>
      </c>
      <c r="K26" s="9">
        <f t="shared" ref="K26:N26" si="4">(16-1)-B4</f>
        <v>11</v>
      </c>
      <c r="L26" s="9">
        <f t="shared" si="4"/>
        <v>0</v>
      </c>
      <c r="M26" s="9">
        <f t="shared" si="4"/>
        <v>7</v>
      </c>
      <c r="N26" s="9">
        <f t="shared" si="4"/>
        <v>5</v>
      </c>
      <c r="O26" s="9">
        <f>(16-1)-F4</f>
        <v>1</v>
      </c>
      <c r="P26" s="9">
        <f t="shared" ref="P26" si="5">(16-1)-G4</f>
        <v>0</v>
      </c>
      <c r="Q26" s="9">
        <f t="shared" ref="Q26" si="6">(16-1)-H4</f>
        <v>5</v>
      </c>
    </row>
    <row r="27" spans="10:17" ht="18.399999999999999" x14ac:dyDescent="0.5">
      <c r="J27" s="9">
        <f t="shared" ref="J27:J33" si="7">(16-1)-A5</f>
        <v>3</v>
      </c>
      <c r="K27" s="9">
        <f t="shared" ref="K27:K33" si="8">(16-1)-B5</f>
        <v>11</v>
      </c>
      <c r="L27" s="9">
        <f t="shared" ref="L27:L33" si="9">(16-1)-C5</f>
        <v>0</v>
      </c>
      <c r="M27" s="9">
        <f t="shared" ref="M27:M33" si="10">(16-1)-D5</f>
        <v>7</v>
      </c>
      <c r="N27" s="9">
        <f t="shared" ref="N27:O33" si="11">(16-1)-E5</f>
        <v>5</v>
      </c>
      <c r="O27" s="9">
        <f t="shared" si="11"/>
        <v>1</v>
      </c>
      <c r="P27" s="9">
        <f t="shared" ref="P27:P33" si="12">(16-1)-G5</f>
        <v>0</v>
      </c>
      <c r="Q27" s="9">
        <f t="shared" ref="Q27:Q33" si="13">(16-1)-H5</f>
        <v>5</v>
      </c>
    </row>
    <row r="28" spans="10:17" ht="18.399999999999999" x14ac:dyDescent="0.5">
      <c r="J28" s="9">
        <f t="shared" si="7"/>
        <v>11</v>
      </c>
      <c r="K28" s="9">
        <f t="shared" si="8"/>
        <v>0</v>
      </c>
      <c r="L28" s="9">
        <f t="shared" si="9"/>
        <v>5</v>
      </c>
      <c r="M28" s="9">
        <f t="shared" si="10"/>
        <v>7</v>
      </c>
      <c r="N28" s="9">
        <f t="shared" si="11"/>
        <v>0</v>
      </c>
      <c r="O28" s="9">
        <f t="shared" ref="O28:O33" si="14">(16-1)-F6</f>
        <v>1</v>
      </c>
      <c r="P28" s="9">
        <f t="shared" si="12"/>
        <v>0</v>
      </c>
      <c r="Q28" s="9">
        <f t="shared" si="13"/>
        <v>5</v>
      </c>
    </row>
    <row r="29" spans="10:17" ht="18.399999999999999" x14ac:dyDescent="0.5">
      <c r="J29" s="9">
        <f t="shared" si="7"/>
        <v>11</v>
      </c>
      <c r="K29" s="9">
        <f t="shared" si="8"/>
        <v>5</v>
      </c>
      <c r="L29" s="9">
        <f t="shared" si="9"/>
        <v>5</v>
      </c>
      <c r="M29" s="9">
        <f t="shared" si="10"/>
        <v>11</v>
      </c>
      <c r="N29" s="9">
        <f t="shared" si="11"/>
        <v>0</v>
      </c>
      <c r="O29" s="9">
        <f t="shared" si="14"/>
        <v>1</v>
      </c>
      <c r="P29" s="9">
        <f t="shared" si="12"/>
        <v>5</v>
      </c>
      <c r="Q29" s="9">
        <f t="shared" si="13"/>
        <v>11</v>
      </c>
    </row>
    <row r="30" spans="10:17" ht="18.399999999999999" x14ac:dyDescent="0.5">
      <c r="J30" s="9">
        <f t="shared" si="7"/>
        <v>11</v>
      </c>
      <c r="K30" s="9">
        <f t="shared" si="8"/>
        <v>5</v>
      </c>
      <c r="L30" s="9">
        <f t="shared" si="9"/>
        <v>0</v>
      </c>
      <c r="M30" s="9">
        <f t="shared" si="10"/>
        <v>11</v>
      </c>
      <c r="N30" s="9">
        <f t="shared" si="11"/>
        <v>5</v>
      </c>
      <c r="O30" s="9">
        <f t="shared" si="14"/>
        <v>5</v>
      </c>
      <c r="P30" s="9">
        <f t="shared" si="12"/>
        <v>5</v>
      </c>
      <c r="Q30" s="9">
        <f t="shared" si="13"/>
        <v>11</v>
      </c>
    </row>
    <row r="31" spans="10:17" ht="18.399999999999999" x14ac:dyDescent="0.5">
      <c r="J31" s="9">
        <f t="shared" si="7"/>
        <v>3</v>
      </c>
      <c r="K31" s="9">
        <f t="shared" si="8"/>
        <v>11</v>
      </c>
      <c r="L31" s="9">
        <f t="shared" si="9"/>
        <v>0</v>
      </c>
      <c r="M31" s="9">
        <f t="shared" si="10"/>
        <v>11</v>
      </c>
      <c r="N31" s="9">
        <f t="shared" si="11"/>
        <v>5</v>
      </c>
      <c r="O31" s="9">
        <f t="shared" si="14"/>
        <v>5</v>
      </c>
      <c r="P31" s="9">
        <f t="shared" si="12"/>
        <v>0</v>
      </c>
      <c r="Q31" s="9">
        <f t="shared" si="13"/>
        <v>0</v>
      </c>
    </row>
    <row r="32" spans="10:17" ht="18.399999999999999" x14ac:dyDescent="0.5">
      <c r="J32" s="9">
        <f t="shared" si="7"/>
        <v>3</v>
      </c>
      <c r="K32" s="9">
        <f t="shared" si="8"/>
        <v>11</v>
      </c>
      <c r="L32" s="9">
        <f t="shared" si="9"/>
        <v>5</v>
      </c>
      <c r="M32" s="9">
        <f t="shared" si="10"/>
        <v>7</v>
      </c>
      <c r="N32" s="9">
        <f t="shared" si="11"/>
        <v>5</v>
      </c>
      <c r="O32" s="9">
        <f t="shared" si="14"/>
        <v>11</v>
      </c>
      <c r="P32" s="9">
        <f t="shared" si="12"/>
        <v>0</v>
      </c>
      <c r="Q32" s="9">
        <f t="shared" si="13"/>
        <v>3</v>
      </c>
    </row>
    <row r="33" spans="10:17" ht="18.399999999999999" x14ac:dyDescent="0.5">
      <c r="J33" s="9">
        <f t="shared" si="7"/>
        <v>3</v>
      </c>
      <c r="K33" s="9">
        <f t="shared" si="8"/>
        <v>11</v>
      </c>
      <c r="L33" s="9">
        <f t="shared" si="9"/>
        <v>5</v>
      </c>
      <c r="M33" s="9">
        <f t="shared" si="10"/>
        <v>7</v>
      </c>
      <c r="N33" s="9">
        <f t="shared" si="11"/>
        <v>5</v>
      </c>
      <c r="O33" s="9">
        <f t="shared" si="14"/>
        <v>11</v>
      </c>
      <c r="P33" s="9">
        <f t="shared" si="12"/>
        <v>0</v>
      </c>
      <c r="Q33" s="9">
        <f t="shared" si="13"/>
        <v>3</v>
      </c>
    </row>
    <row r="35" spans="10:17" x14ac:dyDescent="0.25">
      <c r="J35" s="11" t="s">
        <v>4</v>
      </c>
      <c r="L35" t="s">
        <v>5</v>
      </c>
    </row>
    <row r="37" spans="10:17" ht="18.399999999999999" x14ac:dyDescent="0.5">
      <c r="J37" s="9">
        <f>IF(A4 &gt;= 8, 0,255)</f>
        <v>0</v>
      </c>
      <c r="K37" s="9">
        <f t="shared" ref="K37:Q44" si="15">IF(B4 &gt;= 8, 0,255)</f>
        <v>255</v>
      </c>
      <c r="L37" s="9">
        <f t="shared" si="15"/>
        <v>0</v>
      </c>
      <c r="M37" s="9">
        <f t="shared" si="15"/>
        <v>0</v>
      </c>
      <c r="N37" s="9">
        <f t="shared" si="15"/>
        <v>0</v>
      </c>
      <c r="O37" s="9">
        <f t="shared" si="15"/>
        <v>0</v>
      </c>
      <c r="P37" s="9">
        <f t="shared" si="15"/>
        <v>0</v>
      </c>
      <c r="Q37" s="9">
        <f t="shared" si="15"/>
        <v>0</v>
      </c>
    </row>
    <row r="38" spans="10:17" ht="18.75" x14ac:dyDescent="0.3">
      <c r="J38" s="9">
        <f t="shared" ref="J38:J44" si="16">IF(A5 &gt;= 8, 0,255)</f>
        <v>0</v>
      </c>
      <c r="K38" s="9">
        <f t="shared" si="15"/>
        <v>255</v>
      </c>
      <c r="L38" s="9">
        <f t="shared" si="15"/>
        <v>0</v>
      </c>
      <c r="M38" s="9">
        <f t="shared" si="15"/>
        <v>0</v>
      </c>
      <c r="N38" s="9">
        <f t="shared" si="15"/>
        <v>0</v>
      </c>
      <c r="O38" s="9">
        <f t="shared" si="15"/>
        <v>0</v>
      </c>
      <c r="P38" s="9">
        <f t="shared" si="15"/>
        <v>0</v>
      </c>
      <c r="Q38" s="9">
        <f t="shared" si="15"/>
        <v>0</v>
      </c>
    </row>
    <row r="39" spans="10:17" ht="18.75" x14ac:dyDescent="0.3">
      <c r="J39" s="9">
        <f t="shared" si="16"/>
        <v>255</v>
      </c>
      <c r="K39" s="9">
        <f t="shared" si="15"/>
        <v>0</v>
      </c>
      <c r="L39" s="9">
        <f t="shared" si="15"/>
        <v>0</v>
      </c>
      <c r="M39" s="9">
        <f t="shared" si="15"/>
        <v>0</v>
      </c>
      <c r="N39" s="9">
        <f t="shared" si="15"/>
        <v>0</v>
      </c>
      <c r="O39" s="9">
        <f t="shared" si="15"/>
        <v>0</v>
      </c>
      <c r="P39" s="9">
        <f t="shared" si="15"/>
        <v>0</v>
      </c>
      <c r="Q39" s="9">
        <f t="shared" si="15"/>
        <v>0</v>
      </c>
    </row>
    <row r="40" spans="10:17" ht="18.75" x14ac:dyDescent="0.3">
      <c r="J40" s="9">
        <f t="shared" si="16"/>
        <v>255</v>
      </c>
      <c r="K40" s="9">
        <f t="shared" si="15"/>
        <v>0</v>
      </c>
      <c r="L40" s="9">
        <f t="shared" si="15"/>
        <v>0</v>
      </c>
      <c r="M40" s="9">
        <f t="shared" si="15"/>
        <v>255</v>
      </c>
      <c r="N40" s="9">
        <f t="shared" si="15"/>
        <v>0</v>
      </c>
      <c r="O40" s="9">
        <f t="shared" si="15"/>
        <v>0</v>
      </c>
      <c r="P40" s="9">
        <f t="shared" si="15"/>
        <v>0</v>
      </c>
      <c r="Q40" s="9">
        <f t="shared" si="15"/>
        <v>255</v>
      </c>
    </row>
    <row r="41" spans="10:17" ht="18.75" x14ac:dyDescent="0.3">
      <c r="J41" s="9">
        <f t="shared" si="16"/>
        <v>255</v>
      </c>
      <c r="K41" s="9">
        <f t="shared" si="15"/>
        <v>0</v>
      </c>
      <c r="L41" s="9">
        <f t="shared" si="15"/>
        <v>0</v>
      </c>
      <c r="M41" s="9">
        <f t="shared" si="15"/>
        <v>255</v>
      </c>
      <c r="N41" s="9">
        <f t="shared" si="15"/>
        <v>0</v>
      </c>
      <c r="O41" s="9">
        <f t="shared" si="15"/>
        <v>0</v>
      </c>
      <c r="P41" s="9">
        <f t="shared" si="15"/>
        <v>0</v>
      </c>
      <c r="Q41" s="9">
        <f t="shared" si="15"/>
        <v>255</v>
      </c>
    </row>
    <row r="42" spans="10:17" ht="18.75" x14ac:dyDescent="0.3">
      <c r="J42" s="9">
        <f t="shared" si="16"/>
        <v>0</v>
      </c>
      <c r="K42" s="9">
        <f t="shared" si="15"/>
        <v>255</v>
      </c>
      <c r="L42" s="9">
        <f t="shared" si="15"/>
        <v>0</v>
      </c>
      <c r="M42" s="9">
        <f t="shared" si="15"/>
        <v>255</v>
      </c>
      <c r="N42" s="9">
        <f t="shared" si="15"/>
        <v>0</v>
      </c>
      <c r="O42" s="9">
        <f t="shared" si="15"/>
        <v>0</v>
      </c>
      <c r="P42" s="9">
        <f t="shared" si="15"/>
        <v>0</v>
      </c>
      <c r="Q42" s="9">
        <f t="shared" si="15"/>
        <v>0</v>
      </c>
    </row>
    <row r="43" spans="10:17" ht="18.75" x14ac:dyDescent="0.3">
      <c r="J43" s="9">
        <f t="shared" si="16"/>
        <v>0</v>
      </c>
      <c r="K43" s="9">
        <f t="shared" si="15"/>
        <v>255</v>
      </c>
      <c r="L43" s="9">
        <f t="shared" si="15"/>
        <v>0</v>
      </c>
      <c r="M43" s="9">
        <f t="shared" si="15"/>
        <v>0</v>
      </c>
      <c r="N43" s="9">
        <f t="shared" si="15"/>
        <v>0</v>
      </c>
      <c r="O43" s="9">
        <f t="shared" si="15"/>
        <v>255</v>
      </c>
      <c r="P43" s="9">
        <f t="shared" si="15"/>
        <v>0</v>
      </c>
      <c r="Q43" s="9">
        <f t="shared" si="15"/>
        <v>0</v>
      </c>
    </row>
    <row r="44" spans="10:17" ht="18.75" x14ac:dyDescent="0.3">
      <c r="J44" s="9">
        <f t="shared" si="16"/>
        <v>0</v>
      </c>
      <c r="K44" s="9">
        <f t="shared" si="15"/>
        <v>255</v>
      </c>
      <c r="L44" s="9">
        <f t="shared" si="15"/>
        <v>0</v>
      </c>
      <c r="M44" s="9">
        <f t="shared" si="15"/>
        <v>0</v>
      </c>
      <c r="N44" s="9">
        <f t="shared" si="15"/>
        <v>0</v>
      </c>
      <c r="O44" s="9">
        <f t="shared" si="15"/>
        <v>255</v>
      </c>
      <c r="P44" s="9">
        <f t="shared" si="15"/>
        <v>0</v>
      </c>
      <c r="Q44" s="9">
        <f t="shared" si="15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8"/>
  <sheetViews>
    <sheetView topLeftCell="A22" workbookViewId="0">
      <selection activeCell="F31" sqref="F31"/>
    </sheetView>
  </sheetViews>
  <sheetFormatPr defaultRowHeight="15" x14ac:dyDescent="0.25"/>
  <sheetData>
    <row r="2" spans="1:8" x14ac:dyDescent="0.25">
      <c r="A2" t="s">
        <v>9</v>
      </c>
    </row>
    <row r="3" spans="1:8" thickBot="1" x14ac:dyDescent="0.45"/>
    <row r="4" spans="1:8" ht="18.95" thickBot="1" x14ac:dyDescent="0.45">
      <c r="A4" s="1">
        <v>12</v>
      </c>
      <c r="B4" s="2">
        <v>4</v>
      </c>
      <c r="C4" s="3">
        <v>15</v>
      </c>
      <c r="D4" s="4">
        <v>8</v>
      </c>
      <c r="E4" s="5">
        <v>10</v>
      </c>
      <c r="F4" s="6">
        <v>14</v>
      </c>
      <c r="G4" s="3">
        <v>15</v>
      </c>
      <c r="H4" s="5">
        <v>10</v>
      </c>
    </row>
    <row r="5" spans="1:8" ht="18.95" thickBot="1" x14ac:dyDescent="0.45">
      <c r="A5" s="1">
        <v>12</v>
      </c>
      <c r="B5" s="2">
        <v>4</v>
      </c>
      <c r="C5" s="3">
        <v>15</v>
      </c>
      <c r="D5" s="4">
        <v>8</v>
      </c>
      <c r="E5" s="5">
        <v>10</v>
      </c>
      <c r="F5" s="6">
        <v>14</v>
      </c>
      <c r="G5" s="3">
        <v>15</v>
      </c>
      <c r="H5" s="5">
        <v>10</v>
      </c>
    </row>
    <row r="6" spans="1:8" ht="18.95" thickBot="1" x14ac:dyDescent="0.45">
      <c r="A6" s="2">
        <v>4</v>
      </c>
      <c r="B6" s="3">
        <v>15</v>
      </c>
      <c r="C6" s="5">
        <v>10</v>
      </c>
      <c r="D6" s="4">
        <v>8</v>
      </c>
      <c r="E6" s="3">
        <v>15</v>
      </c>
      <c r="F6" s="6">
        <v>14</v>
      </c>
      <c r="G6" s="3">
        <v>15</v>
      </c>
      <c r="H6" s="5">
        <v>10</v>
      </c>
    </row>
    <row r="7" spans="1:8" ht="18.95" thickBot="1" x14ac:dyDescent="0.45">
      <c r="A7" s="2">
        <v>4</v>
      </c>
      <c r="B7" s="5">
        <v>10</v>
      </c>
      <c r="C7" s="5">
        <v>10</v>
      </c>
      <c r="D7" s="2">
        <v>4</v>
      </c>
      <c r="E7" s="3">
        <v>15</v>
      </c>
      <c r="F7" s="6">
        <v>14</v>
      </c>
      <c r="G7" s="5">
        <v>10</v>
      </c>
      <c r="H7" s="2">
        <v>4</v>
      </c>
    </row>
    <row r="8" spans="1:8" ht="18.95" thickBot="1" x14ac:dyDescent="0.45">
      <c r="A8" s="2">
        <v>4</v>
      </c>
      <c r="B8" s="5">
        <v>10</v>
      </c>
      <c r="C8" s="3">
        <v>15</v>
      </c>
      <c r="D8" s="2">
        <v>4</v>
      </c>
      <c r="E8" s="5">
        <v>10</v>
      </c>
      <c r="F8" s="5">
        <v>10</v>
      </c>
      <c r="G8" s="5">
        <v>10</v>
      </c>
      <c r="H8" s="2">
        <v>4</v>
      </c>
    </row>
    <row r="9" spans="1:8" ht="18.95" thickBot="1" x14ac:dyDescent="0.45">
      <c r="A9" s="1">
        <v>12</v>
      </c>
      <c r="B9" s="2">
        <v>4</v>
      </c>
      <c r="C9" s="3">
        <v>15</v>
      </c>
      <c r="D9" s="2">
        <v>4</v>
      </c>
      <c r="E9" s="5">
        <v>10</v>
      </c>
      <c r="F9" s="5">
        <v>10</v>
      </c>
      <c r="G9" s="3">
        <v>15</v>
      </c>
      <c r="H9" s="3">
        <v>15</v>
      </c>
    </row>
    <row r="10" spans="1:8" ht="18.95" thickBot="1" x14ac:dyDescent="0.45">
      <c r="A10" s="1">
        <v>12</v>
      </c>
      <c r="B10" s="2">
        <v>4</v>
      </c>
      <c r="C10" s="5">
        <v>10</v>
      </c>
      <c r="D10" s="4">
        <v>8</v>
      </c>
      <c r="E10" s="5">
        <v>10</v>
      </c>
      <c r="F10" s="2">
        <v>4</v>
      </c>
      <c r="G10" s="3">
        <v>15</v>
      </c>
      <c r="H10" s="1">
        <v>12</v>
      </c>
    </row>
    <row r="11" spans="1:8" ht="18.95" thickBot="1" x14ac:dyDescent="0.45">
      <c r="A11" s="1">
        <v>12</v>
      </c>
      <c r="B11" s="2">
        <v>4</v>
      </c>
      <c r="C11" s="5">
        <v>10</v>
      </c>
      <c r="D11" s="4">
        <v>8</v>
      </c>
      <c r="E11" s="5">
        <v>10</v>
      </c>
      <c r="F11" s="2">
        <v>4</v>
      </c>
      <c r="G11" s="3">
        <v>15</v>
      </c>
      <c r="H11" s="1">
        <v>12</v>
      </c>
    </row>
    <row r="13" spans="1:8" x14ac:dyDescent="0.25">
      <c r="A13" s="11" t="s">
        <v>10</v>
      </c>
    </row>
    <row r="14" spans="1:8" ht="14.65" x14ac:dyDescent="0.4">
      <c r="A14" s="10" t="str">
        <f>DEC2BIN(A4,4)</f>
        <v>1100</v>
      </c>
      <c r="B14" s="10" t="str">
        <f t="shared" ref="B14:H14" si="0">DEC2BIN(B4,4)</f>
        <v>0100</v>
      </c>
      <c r="C14" s="10" t="str">
        <f t="shared" si="0"/>
        <v>1111</v>
      </c>
      <c r="D14" s="10" t="str">
        <f t="shared" si="0"/>
        <v>1000</v>
      </c>
      <c r="E14" s="10" t="str">
        <f t="shared" si="0"/>
        <v>1010</v>
      </c>
      <c r="F14" s="10" t="str">
        <f t="shared" si="0"/>
        <v>1110</v>
      </c>
      <c r="G14" s="10" t="str">
        <f t="shared" si="0"/>
        <v>1111</v>
      </c>
      <c r="H14" s="10" t="str">
        <f t="shared" si="0"/>
        <v>1010</v>
      </c>
    </row>
    <row r="15" spans="1:8" ht="14.65" x14ac:dyDescent="0.4">
      <c r="A15" s="10" t="str">
        <f t="shared" ref="A15:H15" si="1">DEC2BIN(A5,4)</f>
        <v>1100</v>
      </c>
      <c r="B15" s="10" t="str">
        <f t="shared" si="1"/>
        <v>0100</v>
      </c>
      <c r="C15" s="10" t="str">
        <f t="shared" si="1"/>
        <v>1111</v>
      </c>
      <c r="D15" s="10" t="str">
        <f t="shared" si="1"/>
        <v>1000</v>
      </c>
      <c r="E15" s="10" t="str">
        <f t="shared" si="1"/>
        <v>1010</v>
      </c>
      <c r="F15" s="10" t="str">
        <f t="shared" si="1"/>
        <v>1110</v>
      </c>
      <c r="G15" s="10" t="str">
        <f t="shared" si="1"/>
        <v>1111</v>
      </c>
      <c r="H15" s="10" t="str">
        <f t="shared" si="1"/>
        <v>1010</v>
      </c>
    </row>
    <row r="16" spans="1:8" ht="14.65" x14ac:dyDescent="0.4">
      <c r="A16" s="10" t="str">
        <f t="shared" ref="A16:H16" si="2">DEC2BIN(A6,4)</f>
        <v>0100</v>
      </c>
      <c r="B16" s="10" t="str">
        <f t="shared" si="2"/>
        <v>1111</v>
      </c>
      <c r="C16" s="10" t="str">
        <f t="shared" si="2"/>
        <v>1010</v>
      </c>
      <c r="D16" s="10" t="str">
        <f t="shared" si="2"/>
        <v>1000</v>
      </c>
      <c r="E16" s="10" t="str">
        <f t="shared" si="2"/>
        <v>1111</v>
      </c>
      <c r="F16" s="10" t="str">
        <f t="shared" si="2"/>
        <v>1110</v>
      </c>
      <c r="G16" s="10" t="str">
        <f t="shared" si="2"/>
        <v>1111</v>
      </c>
      <c r="H16" s="10" t="str">
        <f t="shared" si="2"/>
        <v>1010</v>
      </c>
    </row>
    <row r="17" spans="1:17" ht="14.65" x14ac:dyDescent="0.4">
      <c r="A17" s="10" t="str">
        <f t="shared" ref="A17:H17" si="3">DEC2BIN(A7,4)</f>
        <v>0100</v>
      </c>
      <c r="B17" s="10" t="str">
        <f t="shared" si="3"/>
        <v>1010</v>
      </c>
      <c r="C17" s="10" t="str">
        <f t="shared" si="3"/>
        <v>1010</v>
      </c>
      <c r="D17" s="10" t="str">
        <f t="shared" si="3"/>
        <v>0100</v>
      </c>
      <c r="E17" s="10" t="str">
        <f t="shared" si="3"/>
        <v>1111</v>
      </c>
      <c r="F17" s="10" t="str">
        <f t="shared" si="3"/>
        <v>1110</v>
      </c>
      <c r="G17" s="10" t="str">
        <f t="shared" si="3"/>
        <v>1010</v>
      </c>
      <c r="H17" s="10" t="str">
        <f t="shared" si="3"/>
        <v>0100</v>
      </c>
    </row>
    <row r="18" spans="1:17" ht="14.65" x14ac:dyDescent="0.4">
      <c r="A18" s="10" t="str">
        <f t="shared" ref="A18:H18" si="4">DEC2BIN(A8,4)</f>
        <v>0100</v>
      </c>
      <c r="B18" s="10" t="str">
        <f t="shared" si="4"/>
        <v>1010</v>
      </c>
      <c r="C18" s="10" t="str">
        <f t="shared" si="4"/>
        <v>1111</v>
      </c>
      <c r="D18" s="10" t="str">
        <f t="shared" si="4"/>
        <v>0100</v>
      </c>
      <c r="E18" s="10" t="str">
        <f t="shared" si="4"/>
        <v>1010</v>
      </c>
      <c r="F18" s="10" t="str">
        <f t="shared" si="4"/>
        <v>1010</v>
      </c>
      <c r="G18" s="10" t="str">
        <f t="shared" si="4"/>
        <v>1010</v>
      </c>
      <c r="H18" s="10" t="str">
        <f t="shared" si="4"/>
        <v>0100</v>
      </c>
    </row>
    <row r="19" spans="1:17" ht="14.65" x14ac:dyDescent="0.4">
      <c r="A19" s="10" t="str">
        <f t="shared" ref="A19:H19" si="5">DEC2BIN(A9,4)</f>
        <v>1100</v>
      </c>
      <c r="B19" s="10" t="str">
        <f t="shared" si="5"/>
        <v>0100</v>
      </c>
      <c r="C19" s="10" t="str">
        <f t="shared" si="5"/>
        <v>1111</v>
      </c>
      <c r="D19" s="10" t="str">
        <f t="shared" si="5"/>
        <v>0100</v>
      </c>
      <c r="E19" s="10" t="str">
        <f t="shared" si="5"/>
        <v>1010</v>
      </c>
      <c r="F19" s="10" t="str">
        <f t="shared" si="5"/>
        <v>1010</v>
      </c>
      <c r="G19" s="10" t="str">
        <f t="shared" si="5"/>
        <v>1111</v>
      </c>
      <c r="H19" s="10" t="str">
        <f t="shared" si="5"/>
        <v>1111</v>
      </c>
    </row>
    <row r="20" spans="1:17" ht="14.65" x14ac:dyDescent="0.4">
      <c r="A20" s="10" t="str">
        <f t="shared" ref="A20:H20" si="6">DEC2BIN(A10,4)</f>
        <v>1100</v>
      </c>
      <c r="B20" s="10" t="str">
        <f t="shared" si="6"/>
        <v>0100</v>
      </c>
      <c r="C20" s="10" t="str">
        <f t="shared" si="6"/>
        <v>1010</v>
      </c>
      <c r="D20" s="10" t="str">
        <f t="shared" si="6"/>
        <v>1000</v>
      </c>
      <c r="E20" s="10" t="str">
        <f t="shared" si="6"/>
        <v>1010</v>
      </c>
      <c r="F20" s="10" t="str">
        <f t="shared" si="6"/>
        <v>0100</v>
      </c>
      <c r="G20" s="10" t="str">
        <f t="shared" si="6"/>
        <v>1111</v>
      </c>
      <c r="H20" s="10" t="str">
        <f t="shared" si="6"/>
        <v>1100</v>
      </c>
    </row>
    <row r="21" spans="1:17" ht="14.65" x14ac:dyDescent="0.4">
      <c r="A21" s="10" t="str">
        <f t="shared" ref="A21:H21" si="7">DEC2BIN(A11,4)</f>
        <v>1100</v>
      </c>
      <c r="B21" s="10" t="str">
        <f t="shared" si="7"/>
        <v>0100</v>
      </c>
      <c r="C21" s="10" t="str">
        <f t="shared" si="7"/>
        <v>1010</v>
      </c>
      <c r="D21" s="10" t="str">
        <f t="shared" si="7"/>
        <v>1000</v>
      </c>
      <c r="E21" s="10" t="str">
        <f t="shared" si="7"/>
        <v>1010</v>
      </c>
      <c r="F21" s="10" t="str">
        <f t="shared" si="7"/>
        <v>0100</v>
      </c>
      <c r="G21" s="10" t="str">
        <f t="shared" si="7"/>
        <v>1111</v>
      </c>
      <c r="H21" s="10" t="str">
        <f t="shared" si="7"/>
        <v>1100</v>
      </c>
    </row>
    <row r="23" spans="1:17" ht="17.25" x14ac:dyDescent="0.25">
      <c r="A23" s="11" t="s">
        <v>11</v>
      </c>
      <c r="J23" s="11" t="s">
        <v>15</v>
      </c>
    </row>
    <row r="24" spans="1:17" x14ac:dyDescent="0.25">
      <c r="A24" t="s">
        <v>12</v>
      </c>
      <c r="J24" t="s">
        <v>16</v>
      </c>
    </row>
    <row r="25" spans="1:17" ht="14.65" x14ac:dyDescent="0.4">
      <c r="A25" s="10" t="str">
        <f>LEFT(A14,1)</f>
        <v>1</v>
      </c>
      <c r="B25" s="10" t="str">
        <f t="shared" ref="B25:H25" si="8">LEFT(B14,1)</f>
        <v>0</v>
      </c>
      <c r="C25" s="10" t="str">
        <f t="shared" si="8"/>
        <v>1</v>
      </c>
      <c r="D25" s="10" t="str">
        <f t="shared" si="8"/>
        <v>1</v>
      </c>
      <c r="E25" s="10" t="str">
        <f t="shared" si="8"/>
        <v>1</v>
      </c>
      <c r="F25" s="10" t="str">
        <f t="shared" si="8"/>
        <v>1</v>
      </c>
      <c r="G25" s="10" t="str">
        <f t="shared" si="8"/>
        <v>1</v>
      </c>
      <c r="H25" s="10" t="str">
        <f t="shared" si="8"/>
        <v>1</v>
      </c>
      <c r="J25" s="12">
        <f>A25*POWER(2,3)</f>
        <v>8</v>
      </c>
      <c r="K25" s="12">
        <f t="shared" ref="K25:Q32" si="9">B25*POWER(2,3)</f>
        <v>0</v>
      </c>
      <c r="L25" s="12">
        <f t="shared" si="9"/>
        <v>8</v>
      </c>
      <c r="M25" s="12">
        <f t="shared" si="9"/>
        <v>8</v>
      </c>
      <c r="N25" s="12">
        <f t="shared" si="9"/>
        <v>8</v>
      </c>
      <c r="O25" s="12">
        <f t="shared" si="9"/>
        <v>8</v>
      </c>
      <c r="P25" s="12">
        <f t="shared" si="9"/>
        <v>8</v>
      </c>
      <c r="Q25" s="12">
        <f>H25*POWER(2,3)</f>
        <v>8</v>
      </c>
    </row>
    <row r="26" spans="1:17" ht="14.65" x14ac:dyDescent="0.4">
      <c r="A26" s="10" t="str">
        <f t="shared" ref="A26:H26" si="10">LEFT(A15,1)</f>
        <v>1</v>
      </c>
      <c r="B26" s="10" t="str">
        <f t="shared" si="10"/>
        <v>0</v>
      </c>
      <c r="C26" s="10" t="str">
        <f t="shared" si="10"/>
        <v>1</v>
      </c>
      <c r="D26" s="10" t="str">
        <f t="shared" si="10"/>
        <v>1</v>
      </c>
      <c r="E26" s="10" t="str">
        <f t="shared" si="10"/>
        <v>1</v>
      </c>
      <c r="F26" s="10" t="str">
        <f t="shared" si="10"/>
        <v>1</v>
      </c>
      <c r="G26" s="10" t="str">
        <f t="shared" si="10"/>
        <v>1</v>
      </c>
      <c r="H26" s="10" t="str">
        <f t="shared" si="10"/>
        <v>1</v>
      </c>
      <c r="J26" s="12">
        <f t="shared" ref="J26:J32" si="11">A26*POWER(2,3)</f>
        <v>8</v>
      </c>
      <c r="K26" s="12">
        <f t="shared" si="9"/>
        <v>0</v>
      </c>
      <c r="L26" s="12">
        <f t="shared" si="9"/>
        <v>8</v>
      </c>
      <c r="M26" s="12">
        <f t="shared" si="9"/>
        <v>8</v>
      </c>
      <c r="N26" s="12">
        <f t="shared" si="9"/>
        <v>8</v>
      </c>
      <c r="O26" s="12">
        <f t="shared" si="9"/>
        <v>8</v>
      </c>
      <c r="P26" s="12">
        <f t="shared" si="9"/>
        <v>8</v>
      </c>
      <c r="Q26" s="12">
        <f t="shared" si="9"/>
        <v>8</v>
      </c>
    </row>
    <row r="27" spans="1:17" ht="14.65" x14ac:dyDescent="0.4">
      <c r="A27" s="10" t="str">
        <f t="shared" ref="A27:H27" si="12">LEFT(A16,1)</f>
        <v>0</v>
      </c>
      <c r="B27" s="10" t="str">
        <f t="shared" si="12"/>
        <v>1</v>
      </c>
      <c r="C27" s="10" t="str">
        <f t="shared" si="12"/>
        <v>1</v>
      </c>
      <c r="D27" s="10" t="str">
        <f t="shared" si="12"/>
        <v>1</v>
      </c>
      <c r="E27" s="10" t="str">
        <f t="shared" si="12"/>
        <v>1</v>
      </c>
      <c r="F27" s="10" t="str">
        <f t="shared" si="12"/>
        <v>1</v>
      </c>
      <c r="G27" s="10" t="str">
        <f t="shared" si="12"/>
        <v>1</v>
      </c>
      <c r="H27" s="10" t="str">
        <f t="shared" si="12"/>
        <v>1</v>
      </c>
      <c r="J27" s="12">
        <f t="shared" si="11"/>
        <v>0</v>
      </c>
      <c r="K27" s="12">
        <f t="shared" si="9"/>
        <v>8</v>
      </c>
      <c r="L27" s="12">
        <f t="shared" si="9"/>
        <v>8</v>
      </c>
      <c r="M27" s="12">
        <f t="shared" si="9"/>
        <v>8</v>
      </c>
      <c r="N27" s="12">
        <f t="shared" si="9"/>
        <v>8</v>
      </c>
      <c r="O27" s="12">
        <f t="shared" si="9"/>
        <v>8</v>
      </c>
      <c r="P27" s="12">
        <f t="shared" si="9"/>
        <v>8</v>
      </c>
      <c r="Q27" s="12">
        <f t="shared" si="9"/>
        <v>8</v>
      </c>
    </row>
    <row r="28" spans="1:17" ht="14.65" x14ac:dyDescent="0.4">
      <c r="A28" s="10" t="str">
        <f t="shared" ref="A28:H28" si="13">LEFT(A17,1)</f>
        <v>0</v>
      </c>
      <c r="B28" s="10" t="str">
        <f t="shared" si="13"/>
        <v>1</v>
      </c>
      <c r="C28" s="10" t="str">
        <f t="shared" si="13"/>
        <v>1</v>
      </c>
      <c r="D28" s="10" t="str">
        <f t="shared" si="13"/>
        <v>0</v>
      </c>
      <c r="E28" s="10" t="str">
        <f t="shared" si="13"/>
        <v>1</v>
      </c>
      <c r="F28" s="10" t="str">
        <f t="shared" si="13"/>
        <v>1</v>
      </c>
      <c r="G28" s="10" t="str">
        <f t="shared" si="13"/>
        <v>1</v>
      </c>
      <c r="H28" s="10" t="str">
        <f t="shared" si="13"/>
        <v>0</v>
      </c>
      <c r="J28" s="12">
        <f t="shared" si="11"/>
        <v>0</v>
      </c>
      <c r="K28" s="12">
        <f t="shared" si="9"/>
        <v>8</v>
      </c>
      <c r="L28" s="12">
        <f t="shared" si="9"/>
        <v>8</v>
      </c>
      <c r="M28" s="12">
        <f t="shared" si="9"/>
        <v>0</v>
      </c>
      <c r="N28" s="12">
        <f t="shared" si="9"/>
        <v>8</v>
      </c>
      <c r="O28" s="12">
        <f t="shared" si="9"/>
        <v>8</v>
      </c>
      <c r="P28" s="12">
        <f t="shared" si="9"/>
        <v>8</v>
      </c>
      <c r="Q28" s="12">
        <f t="shared" si="9"/>
        <v>0</v>
      </c>
    </row>
    <row r="29" spans="1:17" ht="14.65" x14ac:dyDescent="0.4">
      <c r="A29" s="10" t="str">
        <f t="shared" ref="A29:H29" si="14">LEFT(A18,1)</f>
        <v>0</v>
      </c>
      <c r="B29" s="10" t="str">
        <f t="shared" si="14"/>
        <v>1</v>
      </c>
      <c r="C29" s="10" t="str">
        <f t="shared" si="14"/>
        <v>1</v>
      </c>
      <c r="D29" s="10" t="str">
        <f t="shared" si="14"/>
        <v>0</v>
      </c>
      <c r="E29" s="10" t="str">
        <f t="shared" si="14"/>
        <v>1</v>
      </c>
      <c r="F29" s="10" t="str">
        <f t="shared" si="14"/>
        <v>1</v>
      </c>
      <c r="G29" s="10" t="str">
        <f t="shared" si="14"/>
        <v>1</v>
      </c>
      <c r="H29" s="10" t="str">
        <f t="shared" si="14"/>
        <v>0</v>
      </c>
      <c r="J29" s="12">
        <f t="shared" si="11"/>
        <v>0</v>
      </c>
      <c r="K29" s="12">
        <f t="shared" si="9"/>
        <v>8</v>
      </c>
      <c r="L29" s="12">
        <f t="shared" si="9"/>
        <v>8</v>
      </c>
      <c r="M29" s="12">
        <f t="shared" si="9"/>
        <v>0</v>
      </c>
      <c r="N29" s="12">
        <f t="shared" si="9"/>
        <v>8</v>
      </c>
      <c r="O29" s="12">
        <f t="shared" si="9"/>
        <v>8</v>
      </c>
      <c r="P29" s="12">
        <f t="shared" si="9"/>
        <v>8</v>
      </c>
      <c r="Q29" s="12">
        <f t="shared" si="9"/>
        <v>0</v>
      </c>
    </row>
    <row r="30" spans="1:17" ht="14.45" x14ac:dyDescent="0.3">
      <c r="A30" s="10" t="str">
        <f t="shared" ref="A30:H30" si="15">LEFT(A19,1)</f>
        <v>1</v>
      </c>
      <c r="B30" s="10" t="str">
        <f t="shared" si="15"/>
        <v>0</v>
      </c>
      <c r="C30" s="10" t="str">
        <f t="shared" si="15"/>
        <v>1</v>
      </c>
      <c r="D30" s="10" t="str">
        <f t="shared" si="15"/>
        <v>0</v>
      </c>
      <c r="E30" s="10" t="str">
        <f t="shared" si="15"/>
        <v>1</v>
      </c>
      <c r="F30" s="10" t="str">
        <f t="shared" si="15"/>
        <v>1</v>
      </c>
      <c r="G30" s="10" t="str">
        <f t="shared" si="15"/>
        <v>1</v>
      </c>
      <c r="H30" s="10" t="str">
        <f t="shared" si="15"/>
        <v>1</v>
      </c>
      <c r="J30" s="12">
        <f t="shared" si="11"/>
        <v>8</v>
      </c>
      <c r="K30" s="12">
        <f t="shared" si="9"/>
        <v>0</v>
      </c>
      <c r="L30" s="12">
        <f t="shared" si="9"/>
        <v>8</v>
      </c>
      <c r="M30" s="12">
        <f t="shared" si="9"/>
        <v>0</v>
      </c>
      <c r="N30" s="12">
        <f t="shared" si="9"/>
        <v>8</v>
      </c>
      <c r="O30" s="12">
        <f t="shared" si="9"/>
        <v>8</v>
      </c>
      <c r="P30" s="12">
        <f t="shared" si="9"/>
        <v>8</v>
      </c>
      <c r="Q30" s="12">
        <f t="shared" si="9"/>
        <v>8</v>
      </c>
    </row>
    <row r="31" spans="1:17" ht="14.45" x14ac:dyDescent="0.3">
      <c r="A31" s="10" t="str">
        <f t="shared" ref="A31:H31" si="16">LEFT(A20,1)</f>
        <v>1</v>
      </c>
      <c r="B31" s="10" t="str">
        <f t="shared" si="16"/>
        <v>0</v>
      </c>
      <c r="C31" s="10" t="str">
        <f t="shared" si="16"/>
        <v>1</v>
      </c>
      <c r="D31" s="10" t="str">
        <f t="shared" si="16"/>
        <v>1</v>
      </c>
      <c r="E31" s="10" t="str">
        <f t="shared" si="16"/>
        <v>1</v>
      </c>
      <c r="F31" s="10" t="str">
        <f t="shared" si="16"/>
        <v>0</v>
      </c>
      <c r="G31" s="10" t="str">
        <f t="shared" si="16"/>
        <v>1</v>
      </c>
      <c r="H31" s="10" t="str">
        <f t="shared" si="16"/>
        <v>1</v>
      </c>
      <c r="J31" s="12">
        <f t="shared" si="11"/>
        <v>8</v>
      </c>
      <c r="K31" s="12">
        <f t="shared" si="9"/>
        <v>0</v>
      </c>
      <c r="L31" s="12">
        <f t="shared" si="9"/>
        <v>8</v>
      </c>
      <c r="M31" s="12">
        <f t="shared" si="9"/>
        <v>8</v>
      </c>
      <c r="N31" s="12">
        <f t="shared" si="9"/>
        <v>8</v>
      </c>
      <c r="O31" s="12">
        <f t="shared" si="9"/>
        <v>0</v>
      </c>
      <c r="P31" s="12">
        <f t="shared" si="9"/>
        <v>8</v>
      </c>
      <c r="Q31" s="12">
        <f t="shared" si="9"/>
        <v>8</v>
      </c>
    </row>
    <row r="32" spans="1:17" ht="14.45" x14ac:dyDescent="0.3">
      <c r="A32" s="10" t="str">
        <f t="shared" ref="A32:H32" si="17">LEFT(A21,1)</f>
        <v>1</v>
      </c>
      <c r="B32" s="10" t="str">
        <f t="shared" si="17"/>
        <v>0</v>
      </c>
      <c r="C32" s="10" t="str">
        <f t="shared" si="17"/>
        <v>1</v>
      </c>
      <c r="D32" s="10" t="str">
        <f t="shared" si="17"/>
        <v>1</v>
      </c>
      <c r="E32" s="10" t="str">
        <f t="shared" si="17"/>
        <v>1</v>
      </c>
      <c r="F32" s="10" t="str">
        <f t="shared" si="17"/>
        <v>0</v>
      </c>
      <c r="G32" s="10" t="str">
        <f t="shared" si="17"/>
        <v>1</v>
      </c>
      <c r="H32" s="10" t="str">
        <f t="shared" si="17"/>
        <v>1</v>
      </c>
      <c r="J32" s="12">
        <f t="shared" si="11"/>
        <v>8</v>
      </c>
      <c r="K32" s="12">
        <f t="shared" si="9"/>
        <v>0</v>
      </c>
      <c r="L32" s="12">
        <f t="shared" si="9"/>
        <v>8</v>
      </c>
      <c r="M32" s="12">
        <f t="shared" si="9"/>
        <v>8</v>
      </c>
      <c r="N32" s="12">
        <f t="shared" si="9"/>
        <v>8</v>
      </c>
      <c r="O32" s="12">
        <f t="shared" si="9"/>
        <v>0</v>
      </c>
      <c r="P32" s="12">
        <f t="shared" si="9"/>
        <v>8</v>
      </c>
      <c r="Q32" s="12">
        <f t="shared" si="9"/>
        <v>8</v>
      </c>
    </row>
    <row r="34" spans="1:17" x14ac:dyDescent="0.25">
      <c r="A34" t="s">
        <v>13</v>
      </c>
      <c r="J34" t="s">
        <v>17</v>
      </c>
    </row>
    <row r="35" spans="1:17" x14ac:dyDescent="0.25">
      <c r="A35" t="s">
        <v>14</v>
      </c>
      <c r="J35" t="s">
        <v>18</v>
      </c>
    </row>
    <row r="36" spans="1:17" x14ac:dyDescent="0.25">
      <c r="A36" t="s">
        <v>7</v>
      </c>
      <c r="J36" t="s">
        <v>19</v>
      </c>
    </row>
    <row r="37" spans="1:17" x14ac:dyDescent="0.25">
      <c r="A37" t="s">
        <v>8</v>
      </c>
    </row>
    <row r="39" spans="1:17" x14ac:dyDescent="0.25">
      <c r="A39" s="10" t="str">
        <f>RIGHT(A14,1)</f>
        <v>0</v>
      </c>
      <c r="B39" s="10" t="str">
        <f t="shared" ref="B39:H39" si="18">RIGHT(B14,1)</f>
        <v>0</v>
      </c>
      <c r="C39" s="10" t="str">
        <f t="shared" si="18"/>
        <v>1</v>
      </c>
      <c r="D39" s="10" t="str">
        <f t="shared" si="18"/>
        <v>0</v>
      </c>
      <c r="E39" s="10" t="str">
        <f t="shared" si="18"/>
        <v>0</v>
      </c>
      <c r="F39" s="10" t="str">
        <f t="shared" si="18"/>
        <v>0</v>
      </c>
      <c r="G39" s="10" t="str">
        <f t="shared" si="18"/>
        <v>1</v>
      </c>
      <c r="H39" s="10" t="str">
        <f t="shared" si="18"/>
        <v>0</v>
      </c>
      <c r="J39" s="12">
        <f>A39*POWER(2,0)</f>
        <v>0</v>
      </c>
      <c r="K39" s="12">
        <f t="shared" ref="K39:M46" si="19">B39*POWER(2,0)</f>
        <v>0</v>
      </c>
      <c r="L39" s="12">
        <f t="shared" si="19"/>
        <v>1</v>
      </c>
      <c r="M39" s="12">
        <f t="shared" si="19"/>
        <v>0</v>
      </c>
      <c r="N39" s="12">
        <f t="shared" ref="N39:N46" si="20">E39*POWER(2,0)</f>
        <v>0</v>
      </c>
      <c r="O39" s="12">
        <f t="shared" ref="O39:P46" si="21">F39*POWER(2,0)</f>
        <v>0</v>
      </c>
      <c r="P39" s="12">
        <f t="shared" si="21"/>
        <v>1</v>
      </c>
      <c r="Q39" s="12">
        <f t="shared" ref="Q39:Q46" si="22">H39*POWER(2,0)</f>
        <v>0</v>
      </c>
    </row>
    <row r="40" spans="1:17" x14ac:dyDescent="0.25">
      <c r="A40" s="10" t="str">
        <f t="shared" ref="A40:H40" si="23">RIGHT(A15,1)</f>
        <v>0</v>
      </c>
      <c r="B40" s="10" t="str">
        <f t="shared" si="23"/>
        <v>0</v>
      </c>
      <c r="C40" s="10" t="str">
        <f t="shared" si="23"/>
        <v>1</v>
      </c>
      <c r="D40" s="10" t="str">
        <f t="shared" si="23"/>
        <v>0</v>
      </c>
      <c r="E40" s="10" t="str">
        <f t="shared" si="23"/>
        <v>0</v>
      </c>
      <c r="F40" s="10" t="str">
        <f t="shared" si="23"/>
        <v>0</v>
      </c>
      <c r="G40" s="10" t="str">
        <f t="shared" si="23"/>
        <v>1</v>
      </c>
      <c r="H40" s="10" t="str">
        <f t="shared" si="23"/>
        <v>0</v>
      </c>
      <c r="J40" s="12">
        <f t="shared" ref="J40:J46" si="24">A40*POWER(2,0)</f>
        <v>0</v>
      </c>
      <c r="K40" s="12">
        <f t="shared" ref="K40:K46" si="25">B40*POWER(2,0)</f>
        <v>0</v>
      </c>
      <c r="L40" s="12">
        <f t="shared" ref="L40:L46" si="26">C40*POWER(2,0)</f>
        <v>1</v>
      </c>
      <c r="M40" s="12">
        <f t="shared" si="19"/>
        <v>0</v>
      </c>
      <c r="N40" s="12">
        <f t="shared" si="20"/>
        <v>0</v>
      </c>
      <c r="O40" s="12">
        <f t="shared" si="21"/>
        <v>0</v>
      </c>
      <c r="P40" s="12">
        <f t="shared" si="21"/>
        <v>1</v>
      </c>
      <c r="Q40" s="12">
        <f t="shared" si="22"/>
        <v>0</v>
      </c>
    </row>
    <row r="41" spans="1:17" x14ac:dyDescent="0.25">
      <c r="A41" s="10" t="str">
        <f t="shared" ref="A41:H41" si="27">RIGHT(A16,1)</f>
        <v>0</v>
      </c>
      <c r="B41" s="10" t="str">
        <f t="shared" si="27"/>
        <v>1</v>
      </c>
      <c r="C41" s="10" t="str">
        <f t="shared" si="27"/>
        <v>0</v>
      </c>
      <c r="D41" s="10" t="str">
        <f t="shared" si="27"/>
        <v>0</v>
      </c>
      <c r="E41" s="10" t="str">
        <f t="shared" si="27"/>
        <v>1</v>
      </c>
      <c r="F41" s="10" t="str">
        <f t="shared" si="27"/>
        <v>0</v>
      </c>
      <c r="G41" s="10" t="str">
        <f t="shared" si="27"/>
        <v>1</v>
      </c>
      <c r="H41" s="10" t="str">
        <f t="shared" si="27"/>
        <v>0</v>
      </c>
      <c r="J41" s="12">
        <f t="shared" si="24"/>
        <v>0</v>
      </c>
      <c r="K41" s="12">
        <f t="shared" si="25"/>
        <v>1</v>
      </c>
      <c r="L41" s="12">
        <f t="shared" si="26"/>
        <v>0</v>
      </c>
      <c r="M41" s="12">
        <f t="shared" si="19"/>
        <v>0</v>
      </c>
      <c r="N41" s="12">
        <f t="shared" si="20"/>
        <v>1</v>
      </c>
      <c r="O41" s="12">
        <f t="shared" si="21"/>
        <v>0</v>
      </c>
      <c r="P41" s="12">
        <f t="shared" si="21"/>
        <v>1</v>
      </c>
      <c r="Q41" s="12">
        <f t="shared" si="22"/>
        <v>0</v>
      </c>
    </row>
    <row r="42" spans="1:17" x14ac:dyDescent="0.25">
      <c r="A42" s="10" t="str">
        <f t="shared" ref="A42:H42" si="28">RIGHT(A17,1)</f>
        <v>0</v>
      </c>
      <c r="B42" s="10" t="str">
        <f t="shared" si="28"/>
        <v>0</v>
      </c>
      <c r="C42" s="10" t="str">
        <f t="shared" si="28"/>
        <v>0</v>
      </c>
      <c r="D42" s="10" t="str">
        <f t="shared" si="28"/>
        <v>0</v>
      </c>
      <c r="E42" s="10" t="str">
        <f t="shared" si="28"/>
        <v>1</v>
      </c>
      <c r="F42" s="10" t="str">
        <f t="shared" si="28"/>
        <v>0</v>
      </c>
      <c r="G42" s="10" t="str">
        <f t="shared" si="28"/>
        <v>0</v>
      </c>
      <c r="H42" s="10" t="str">
        <f t="shared" si="28"/>
        <v>0</v>
      </c>
      <c r="J42" s="12">
        <f t="shared" si="24"/>
        <v>0</v>
      </c>
      <c r="K42" s="12">
        <f t="shared" si="25"/>
        <v>0</v>
      </c>
      <c r="L42" s="12">
        <f t="shared" si="26"/>
        <v>0</v>
      </c>
      <c r="M42" s="12">
        <f t="shared" si="19"/>
        <v>0</v>
      </c>
      <c r="N42" s="12">
        <f t="shared" si="20"/>
        <v>1</v>
      </c>
      <c r="O42" s="12">
        <f t="shared" si="21"/>
        <v>0</v>
      </c>
      <c r="P42" s="12">
        <f t="shared" si="21"/>
        <v>0</v>
      </c>
      <c r="Q42" s="12">
        <f t="shared" si="22"/>
        <v>0</v>
      </c>
    </row>
    <row r="43" spans="1:17" x14ac:dyDescent="0.25">
      <c r="A43" s="10" t="str">
        <f t="shared" ref="A43:H43" si="29">RIGHT(A18,1)</f>
        <v>0</v>
      </c>
      <c r="B43" s="10" t="str">
        <f t="shared" si="29"/>
        <v>0</v>
      </c>
      <c r="C43" s="10" t="str">
        <f t="shared" si="29"/>
        <v>1</v>
      </c>
      <c r="D43" s="10" t="str">
        <f t="shared" si="29"/>
        <v>0</v>
      </c>
      <c r="E43" s="10" t="str">
        <f t="shared" si="29"/>
        <v>0</v>
      </c>
      <c r="F43" s="10" t="str">
        <f t="shared" si="29"/>
        <v>0</v>
      </c>
      <c r="G43" s="10" t="str">
        <f t="shared" si="29"/>
        <v>0</v>
      </c>
      <c r="H43" s="10" t="str">
        <f t="shared" si="29"/>
        <v>0</v>
      </c>
      <c r="J43" s="12">
        <f t="shared" si="24"/>
        <v>0</v>
      </c>
      <c r="K43" s="12">
        <f t="shared" si="25"/>
        <v>0</v>
      </c>
      <c r="L43" s="12">
        <f t="shared" si="26"/>
        <v>1</v>
      </c>
      <c r="M43" s="12">
        <f t="shared" si="19"/>
        <v>0</v>
      </c>
      <c r="N43" s="12">
        <f t="shared" si="20"/>
        <v>0</v>
      </c>
      <c r="O43" s="12">
        <f t="shared" si="21"/>
        <v>0</v>
      </c>
      <c r="P43" s="12">
        <f t="shared" si="21"/>
        <v>0</v>
      </c>
      <c r="Q43" s="12">
        <f t="shared" si="22"/>
        <v>0</v>
      </c>
    </row>
    <row r="44" spans="1:17" x14ac:dyDescent="0.25">
      <c r="A44" s="10" t="str">
        <f t="shared" ref="A44:H44" si="30">RIGHT(A19,1)</f>
        <v>0</v>
      </c>
      <c r="B44" s="10" t="str">
        <f t="shared" si="30"/>
        <v>0</v>
      </c>
      <c r="C44" s="10" t="str">
        <f t="shared" si="30"/>
        <v>1</v>
      </c>
      <c r="D44" s="10" t="str">
        <f t="shared" si="30"/>
        <v>0</v>
      </c>
      <c r="E44" s="10" t="str">
        <f t="shared" si="30"/>
        <v>0</v>
      </c>
      <c r="F44" s="10" t="str">
        <f t="shared" si="30"/>
        <v>0</v>
      </c>
      <c r="G44" s="10" t="str">
        <f t="shared" si="30"/>
        <v>1</v>
      </c>
      <c r="H44" s="10" t="str">
        <f t="shared" si="30"/>
        <v>1</v>
      </c>
      <c r="J44" s="12">
        <f t="shared" si="24"/>
        <v>0</v>
      </c>
      <c r="K44" s="12">
        <f t="shared" si="25"/>
        <v>0</v>
      </c>
      <c r="L44" s="12">
        <f t="shared" si="26"/>
        <v>1</v>
      </c>
      <c r="M44" s="12">
        <f t="shared" si="19"/>
        <v>0</v>
      </c>
      <c r="N44" s="12">
        <f t="shared" si="20"/>
        <v>0</v>
      </c>
      <c r="O44" s="12">
        <f t="shared" si="21"/>
        <v>0</v>
      </c>
      <c r="P44" s="12">
        <f t="shared" si="21"/>
        <v>1</v>
      </c>
      <c r="Q44" s="12">
        <f t="shared" si="22"/>
        <v>1</v>
      </c>
    </row>
    <row r="45" spans="1:17" x14ac:dyDescent="0.25">
      <c r="A45" s="10" t="str">
        <f t="shared" ref="A45:H45" si="31">RIGHT(A20,1)</f>
        <v>0</v>
      </c>
      <c r="B45" s="10" t="str">
        <f t="shared" si="31"/>
        <v>0</v>
      </c>
      <c r="C45" s="10" t="str">
        <f t="shared" si="31"/>
        <v>0</v>
      </c>
      <c r="D45" s="10" t="str">
        <f t="shared" si="31"/>
        <v>0</v>
      </c>
      <c r="E45" s="10" t="str">
        <f t="shared" si="31"/>
        <v>0</v>
      </c>
      <c r="F45" s="10" t="str">
        <f t="shared" si="31"/>
        <v>0</v>
      </c>
      <c r="G45" s="10" t="str">
        <f t="shared" si="31"/>
        <v>1</v>
      </c>
      <c r="H45" s="10" t="str">
        <f t="shared" si="31"/>
        <v>0</v>
      </c>
      <c r="J45" s="12">
        <f t="shared" si="24"/>
        <v>0</v>
      </c>
      <c r="K45" s="12">
        <f t="shared" si="25"/>
        <v>0</v>
      </c>
      <c r="L45" s="12">
        <f t="shared" si="26"/>
        <v>0</v>
      </c>
      <c r="M45" s="12">
        <f t="shared" si="19"/>
        <v>0</v>
      </c>
      <c r="N45" s="12">
        <f t="shared" si="20"/>
        <v>0</v>
      </c>
      <c r="O45" s="12">
        <f t="shared" si="21"/>
        <v>0</v>
      </c>
      <c r="P45" s="12">
        <f t="shared" si="21"/>
        <v>1</v>
      </c>
      <c r="Q45" s="12">
        <f t="shared" si="22"/>
        <v>0</v>
      </c>
    </row>
    <row r="46" spans="1:17" x14ac:dyDescent="0.25">
      <c r="A46" s="10" t="str">
        <f t="shared" ref="A46:H46" si="32">RIGHT(A21,1)</f>
        <v>0</v>
      </c>
      <c r="B46" s="10" t="str">
        <f t="shared" si="32"/>
        <v>0</v>
      </c>
      <c r="C46" s="10" t="str">
        <f t="shared" si="32"/>
        <v>0</v>
      </c>
      <c r="D46" s="10" t="str">
        <f t="shared" si="32"/>
        <v>0</v>
      </c>
      <c r="E46" s="10" t="str">
        <f t="shared" si="32"/>
        <v>0</v>
      </c>
      <c r="F46" s="10" t="str">
        <f t="shared" si="32"/>
        <v>0</v>
      </c>
      <c r="G46" s="10" t="str">
        <f t="shared" si="32"/>
        <v>1</v>
      </c>
      <c r="H46" s="10" t="str">
        <f t="shared" si="32"/>
        <v>0</v>
      </c>
      <c r="J46" s="12">
        <f t="shared" si="24"/>
        <v>0</v>
      </c>
      <c r="K46" s="12">
        <f t="shared" si="25"/>
        <v>0</v>
      </c>
      <c r="L46" s="12">
        <f t="shared" si="26"/>
        <v>0</v>
      </c>
      <c r="M46" s="12">
        <f t="shared" si="19"/>
        <v>0</v>
      </c>
      <c r="N46" s="12">
        <f t="shared" si="20"/>
        <v>0</v>
      </c>
      <c r="O46" s="12">
        <f t="shared" si="21"/>
        <v>0</v>
      </c>
      <c r="P46" s="12">
        <f t="shared" si="21"/>
        <v>1</v>
      </c>
      <c r="Q46" s="12">
        <f t="shared" si="22"/>
        <v>0</v>
      </c>
    </row>
    <row r="47" spans="1:17" x14ac:dyDescent="0.25">
      <c r="B47" t="str">
        <f t="shared" ref="B47:H47" si="33">RIGHT(B22,1)</f>
        <v/>
      </c>
      <c r="C47" t="str">
        <f t="shared" si="33"/>
        <v/>
      </c>
      <c r="D47" t="str">
        <f t="shared" si="33"/>
        <v/>
      </c>
      <c r="E47" t="str">
        <f t="shared" si="33"/>
        <v/>
      </c>
      <c r="F47" t="str">
        <f t="shared" si="33"/>
        <v/>
      </c>
      <c r="G47" t="str">
        <f t="shared" si="33"/>
        <v/>
      </c>
      <c r="H47" t="str">
        <f t="shared" si="33"/>
        <v/>
      </c>
    </row>
    <row r="49" spans="4:11" x14ac:dyDescent="0.25">
      <c r="D49" s="11" t="s">
        <v>22</v>
      </c>
    </row>
    <row r="50" spans="4:11" x14ac:dyDescent="0.25">
      <c r="D50" t="s">
        <v>23</v>
      </c>
    </row>
    <row r="51" spans="4:11" x14ac:dyDescent="0.25">
      <c r="D51" s="10">
        <f>J25+J39</f>
        <v>8</v>
      </c>
      <c r="E51" s="10">
        <f t="shared" ref="E51:K51" si="34">K25+K39</f>
        <v>0</v>
      </c>
      <c r="F51" s="10">
        <f t="shared" si="34"/>
        <v>9</v>
      </c>
      <c r="G51" s="10">
        <f t="shared" si="34"/>
        <v>8</v>
      </c>
      <c r="H51" s="10">
        <f t="shared" si="34"/>
        <v>8</v>
      </c>
      <c r="I51" s="10">
        <f t="shared" si="34"/>
        <v>8</v>
      </c>
      <c r="J51" s="10">
        <f t="shared" si="34"/>
        <v>9</v>
      </c>
      <c r="K51" s="10">
        <f t="shared" si="34"/>
        <v>8</v>
      </c>
    </row>
    <row r="52" spans="4:11" x14ac:dyDescent="0.25">
      <c r="D52" s="10">
        <f t="shared" ref="D52:D58" si="35">J26+J40</f>
        <v>8</v>
      </c>
      <c r="E52" s="10">
        <f t="shared" ref="E52:E58" si="36">K26+K40</f>
        <v>0</v>
      </c>
      <c r="F52" s="10">
        <f t="shared" ref="F52:F58" si="37">L26+L40</f>
        <v>9</v>
      </c>
      <c r="G52" s="10">
        <f t="shared" ref="G52:G58" si="38">M26+M40</f>
        <v>8</v>
      </c>
      <c r="H52" s="10">
        <f t="shared" ref="H52:H58" si="39">N26+N40</f>
        <v>8</v>
      </c>
      <c r="I52" s="10">
        <f t="shared" ref="I52:I58" si="40">O26+O40</f>
        <v>8</v>
      </c>
      <c r="J52" s="10">
        <f t="shared" ref="J52:J58" si="41">P26+P40</f>
        <v>9</v>
      </c>
      <c r="K52" s="10">
        <f t="shared" ref="K52:K58" si="42">Q26+Q40</f>
        <v>8</v>
      </c>
    </row>
    <row r="53" spans="4:11" x14ac:dyDescent="0.25">
      <c r="D53" s="10">
        <f t="shared" si="35"/>
        <v>0</v>
      </c>
      <c r="E53" s="10">
        <f t="shared" si="36"/>
        <v>9</v>
      </c>
      <c r="F53" s="10">
        <f t="shared" si="37"/>
        <v>8</v>
      </c>
      <c r="G53" s="10">
        <f t="shared" si="38"/>
        <v>8</v>
      </c>
      <c r="H53" s="10">
        <f t="shared" si="39"/>
        <v>9</v>
      </c>
      <c r="I53" s="10">
        <f t="shared" si="40"/>
        <v>8</v>
      </c>
      <c r="J53" s="10">
        <f t="shared" si="41"/>
        <v>9</v>
      </c>
      <c r="K53" s="10">
        <f t="shared" si="42"/>
        <v>8</v>
      </c>
    </row>
    <row r="54" spans="4:11" x14ac:dyDescent="0.25">
      <c r="D54" s="10">
        <f t="shared" si="35"/>
        <v>0</v>
      </c>
      <c r="E54" s="10">
        <f t="shared" si="36"/>
        <v>8</v>
      </c>
      <c r="F54" s="10">
        <f t="shared" si="37"/>
        <v>8</v>
      </c>
      <c r="G54" s="10">
        <f t="shared" si="38"/>
        <v>0</v>
      </c>
      <c r="H54" s="10">
        <f t="shared" si="39"/>
        <v>9</v>
      </c>
      <c r="I54" s="10">
        <f t="shared" si="40"/>
        <v>8</v>
      </c>
      <c r="J54" s="10">
        <f t="shared" si="41"/>
        <v>8</v>
      </c>
      <c r="K54" s="10">
        <f t="shared" si="42"/>
        <v>0</v>
      </c>
    </row>
    <row r="55" spans="4:11" x14ac:dyDescent="0.25">
      <c r="D55" s="10">
        <f t="shared" si="35"/>
        <v>0</v>
      </c>
      <c r="E55" s="10">
        <f t="shared" si="36"/>
        <v>8</v>
      </c>
      <c r="F55" s="10">
        <f t="shared" si="37"/>
        <v>9</v>
      </c>
      <c r="G55" s="10">
        <f t="shared" si="38"/>
        <v>0</v>
      </c>
      <c r="H55" s="10">
        <f t="shared" si="39"/>
        <v>8</v>
      </c>
      <c r="I55" s="10">
        <f t="shared" si="40"/>
        <v>8</v>
      </c>
      <c r="J55" s="10">
        <f t="shared" si="41"/>
        <v>8</v>
      </c>
      <c r="K55" s="10">
        <f t="shared" si="42"/>
        <v>0</v>
      </c>
    </row>
    <row r="56" spans="4:11" x14ac:dyDescent="0.25">
      <c r="D56" s="10">
        <f t="shared" si="35"/>
        <v>8</v>
      </c>
      <c r="E56" s="10">
        <f t="shared" si="36"/>
        <v>0</v>
      </c>
      <c r="F56" s="10">
        <f t="shared" si="37"/>
        <v>9</v>
      </c>
      <c r="G56" s="10">
        <f t="shared" si="38"/>
        <v>0</v>
      </c>
      <c r="H56" s="10">
        <f t="shared" si="39"/>
        <v>8</v>
      </c>
      <c r="I56" s="10">
        <f t="shared" si="40"/>
        <v>8</v>
      </c>
      <c r="J56" s="10">
        <f t="shared" si="41"/>
        <v>9</v>
      </c>
      <c r="K56" s="10">
        <f t="shared" si="42"/>
        <v>9</v>
      </c>
    </row>
    <row r="57" spans="4:11" x14ac:dyDescent="0.25">
      <c r="D57" s="10">
        <f t="shared" si="35"/>
        <v>8</v>
      </c>
      <c r="E57" s="10">
        <f t="shared" si="36"/>
        <v>0</v>
      </c>
      <c r="F57" s="10">
        <f t="shared" si="37"/>
        <v>8</v>
      </c>
      <c r="G57" s="10">
        <f t="shared" si="38"/>
        <v>8</v>
      </c>
      <c r="H57" s="10">
        <f t="shared" si="39"/>
        <v>8</v>
      </c>
      <c r="I57" s="10">
        <f t="shared" si="40"/>
        <v>0</v>
      </c>
      <c r="J57" s="10">
        <f t="shared" si="41"/>
        <v>9</v>
      </c>
      <c r="K57" s="10">
        <f t="shared" si="42"/>
        <v>8</v>
      </c>
    </row>
    <row r="58" spans="4:11" x14ac:dyDescent="0.25">
      <c r="D58" s="10">
        <f t="shared" si="35"/>
        <v>8</v>
      </c>
      <c r="E58" s="10">
        <f t="shared" si="36"/>
        <v>0</v>
      </c>
      <c r="F58" s="10">
        <f t="shared" si="37"/>
        <v>8</v>
      </c>
      <c r="G58" s="10">
        <f t="shared" si="38"/>
        <v>8</v>
      </c>
      <c r="H58" s="10">
        <f t="shared" si="39"/>
        <v>8</v>
      </c>
      <c r="I58" s="10">
        <f t="shared" si="40"/>
        <v>0</v>
      </c>
      <c r="J58" s="10">
        <f t="shared" si="41"/>
        <v>9</v>
      </c>
      <c r="K58" s="10">
        <f t="shared" si="42"/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topLeftCell="D1" workbookViewId="0">
      <selection activeCell="O7" sqref="O7:O9"/>
    </sheetView>
  </sheetViews>
  <sheetFormatPr defaultRowHeight="15" x14ac:dyDescent="0.25"/>
  <cols>
    <col min="9" max="9" width="4" customWidth="1"/>
  </cols>
  <sheetData>
    <row r="2" spans="1:16" x14ac:dyDescent="0.25">
      <c r="A2" s="11" t="s">
        <v>20</v>
      </c>
      <c r="J2" s="11" t="s">
        <v>21</v>
      </c>
    </row>
    <row r="3" spans="1:16" thickBot="1" x14ac:dyDescent="0.45"/>
    <row r="4" spans="1:16" ht="19.5" thickBot="1" x14ac:dyDescent="0.4">
      <c r="A4" s="1">
        <v>12</v>
      </c>
      <c r="B4" s="2">
        <v>4</v>
      </c>
      <c r="C4" s="3">
        <v>15</v>
      </c>
      <c r="D4" s="4">
        <v>8</v>
      </c>
      <c r="E4" s="5">
        <v>10</v>
      </c>
      <c r="F4" s="6">
        <v>14</v>
      </c>
      <c r="G4" s="3">
        <v>15</v>
      </c>
      <c r="H4" s="5">
        <v>10</v>
      </c>
      <c r="J4" t="s">
        <v>25</v>
      </c>
    </row>
    <row r="5" spans="1:16" ht="19.5" thickBot="1" x14ac:dyDescent="0.4">
      <c r="A5" s="1">
        <v>12</v>
      </c>
      <c r="B5" s="2">
        <v>4</v>
      </c>
      <c r="C5" s="3">
        <v>15</v>
      </c>
      <c r="D5" s="4">
        <v>8</v>
      </c>
      <c r="E5" s="5">
        <v>10</v>
      </c>
      <c r="F5" s="6">
        <v>14</v>
      </c>
      <c r="G5" s="3">
        <v>15</v>
      </c>
      <c r="H5" s="5">
        <v>10</v>
      </c>
      <c r="J5" t="s">
        <v>32</v>
      </c>
    </row>
    <row r="6" spans="1:16" ht="19.5" thickBot="1" x14ac:dyDescent="0.4">
      <c r="A6" s="2">
        <v>4</v>
      </c>
      <c r="B6" s="3">
        <v>15</v>
      </c>
      <c r="C6" s="5">
        <v>10</v>
      </c>
      <c r="D6" s="4">
        <v>8</v>
      </c>
      <c r="E6" s="3">
        <v>15</v>
      </c>
      <c r="F6" s="6">
        <v>14</v>
      </c>
      <c r="G6" s="3">
        <v>15</v>
      </c>
      <c r="H6" s="5">
        <v>10</v>
      </c>
      <c r="J6" t="s">
        <v>31</v>
      </c>
    </row>
    <row r="7" spans="1:16" ht="18.95" thickBot="1" x14ac:dyDescent="0.6">
      <c r="A7" s="2">
        <v>4</v>
      </c>
      <c r="B7" s="5">
        <v>10</v>
      </c>
      <c r="C7" s="5">
        <v>10</v>
      </c>
      <c r="D7" s="2">
        <v>4</v>
      </c>
      <c r="E7" s="3">
        <v>15</v>
      </c>
      <c r="F7" s="6">
        <v>14</v>
      </c>
      <c r="G7" s="5">
        <v>10</v>
      </c>
      <c r="H7" s="2">
        <v>4</v>
      </c>
      <c r="J7" s="10" t="s">
        <v>24</v>
      </c>
      <c r="K7" s="10">
        <v>4</v>
      </c>
      <c r="L7" s="10">
        <v>8</v>
      </c>
      <c r="M7" s="10">
        <v>10</v>
      </c>
      <c r="N7" s="10">
        <v>12</v>
      </c>
      <c r="O7" s="10">
        <v>14</v>
      </c>
      <c r="P7" s="10">
        <v>15</v>
      </c>
    </row>
    <row r="8" spans="1:16" ht="18.95" thickBot="1" x14ac:dyDescent="0.6">
      <c r="A8" s="2">
        <v>4</v>
      </c>
      <c r="B8" s="5">
        <v>10</v>
      </c>
      <c r="C8" s="3">
        <v>15</v>
      </c>
      <c r="D8" s="2">
        <v>4</v>
      </c>
      <c r="E8" s="5">
        <v>10</v>
      </c>
      <c r="F8" s="5">
        <v>10</v>
      </c>
      <c r="G8" s="5">
        <v>10</v>
      </c>
      <c r="H8" s="2">
        <v>4</v>
      </c>
      <c r="J8" s="10" t="s">
        <v>30</v>
      </c>
      <c r="K8" s="10">
        <f>COUNTIF($A$4:$H$11,K7)</f>
        <v>15</v>
      </c>
      <c r="L8" s="10">
        <f t="shared" ref="L8:O8" si="0">COUNTIF($A$4:$H$11,L7)</f>
        <v>5</v>
      </c>
      <c r="M8" s="10">
        <f t="shared" si="0"/>
        <v>19</v>
      </c>
      <c r="N8" s="10">
        <f t="shared" si="0"/>
        <v>7</v>
      </c>
      <c r="O8" s="10">
        <f t="shared" si="0"/>
        <v>4</v>
      </c>
      <c r="P8" s="10">
        <f t="shared" ref="P8" si="1">COUNTIF($A$4:$H$11,P7)</f>
        <v>14</v>
      </c>
    </row>
    <row r="9" spans="1:16" ht="18.95" thickBot="1" x14ac:dyDescent="0.6">
      <c r="A9" s="1">
        <v>12</v>
      </c>
      <c r="B9" s="2">
        <v>4</v>
      </c>
      <c r="C9" s="3">
        <v>15</v>
      </c>
      <c r="D9" s="2">
        <v>4</v>
      </c>
      <c r="E9" s="5">
        <v>10</v>
      </c>
      <c r="F9" s="5">
        <v>10</v>
      </c>
      <c r="G9" s="3">
        <v>15</v>
      </c>
      <c r="H9" s="3">
        <v>15</v>
      </c>
      <c r="J9" s="10" t="s">
        <v>26</v>
      </c>
      <c r="K9" s="10">
        <f>K8/COUNT($A$4:$H$11)</f>
        <v>0.234375</v>
      </c>
      <c r="L9" s="10">
        <f t="shared" ref="L9:O9" si="2">L8/COUNT($A$4:$H$11)</f>
        <v>7.8125E-2</v>
      </c>
      <c r="M9" s="10">
        <f t="shared" si="2"/>
        <v>0.296875</v>
      </c>
      <c r="N9" s="10">
        <f t="shared" si="2"/>
        <v>0.109375</v>
      </c>
      <c r="O9" s="10">
        <f t="shared" si="2"/>
        <v>6.25E-2</v>
      </c>
      <c r="P9" s="10">
        <f t="shared" ref="P9" si="3">P8/COUNT($A$4:$H$11)</f>
        <v>0.21875</v>
      </c>
    </row>
    <row r="10" spans="1:16" ht="18.95" thickBot="1" x14ac:dyDescent="0.45">
      <c r="A10" s="1">
        <v>12</v>
      </c>
      <c r="B10" s="2">
        <v>4</v>
      </c>
      <c r="C10" s="5">
        <v>10</v>
      </c>
      <c r="D10" s="4">
        <v>8</v>
      </c>
      <c r="E10" s="5">
        <v>10</v>
      </c>
      <c r="F10" s="2">
        <v>4</v>
      </c>
      <c r="G10" s="3">
        <v>15</v>
      </c>
      <c r="H10" s="1">
        <v>12</v>
      </c>
      <c r="O10" t="s">
        <v>313</v>
      </c>
      <c r="P10">
        <f>SUM(K8:P8)</f>
        <v>64</v>
      </c>
    </row>
    <row r="11" spans="1:16" ht="19.5" thickBot="1" x14ac:dyDescent="0.3">
      <c r="A11" s="1">
        <v>12</v>
      </c>
      <c r="B11" s="2">
        <v>4</v>
      </c>
      <c r="C11" s="5">
        <v>10</v>
      </c>
      <c r="D11" s="4">
        <v>8</v>
      </c>
      <c r="E11" s="5">
        <v>10</v>
      </c>
      <c r="F11" s="2">
        <v>4</v>
      </c>
      <c r="G11" s="3">
        <v>15</v>
      </c>
      <c r="H11" s="1">
        <v>12</v>
      </c>
      <c r="J11" s="39" t="s">
        <v>29</v>
      </c>
      <c r="K11" s="39"/>
      <c r="L11" s="39"/>
    </row>
    <row r="12" spans="1:16" ht="18" x14ac:dyDescent="0.35">
      <c r="J12" t="s">
        <v>27</v>
      </c>
    </row>
    <row r="13" spans="1:16" x14ac:dyDescent="0.25">
      <c r="A13" t="s">
        <v>34</v>
      </c>
    </row>
    <row r="14" spans="1:16" x14ac:dyDescent="0.25">
      <c r="A14" t="s">
        <v>35</v>
      </c>
      <c r="C14" s="38" t="s">
        <v>312</v>
      </c>
      <c r="J14" s="11" t="s">
        <v>28</v>
      </c>
      <c r="K14" s="11"/>
      <c r="L14" s="11"/>
    </row>
    <row r="16" spans="1:16" ht="18" x14ac:dyDescent="0.35">
      <c r="J16" s="10" t="s">
        <v>24</v>
      </c>
      <c r="K16" t="s">
        <v>33</v>
      </c>
      <c r="L16" t="s">
        <v>36</v>
      </c>
      <c r="M16" t="s">
        <v>37</v>
      </c>
      <c r="N16" t="s">
        <v>38</v>
      </c>
      <c r="O16" t="s">
        <v>39</v>
      </c>
    </row>
    <row r="17" spans="10:15" x14ac:dyDescent="0.25">
      <c r="J17">
        <v>4</v>
      </c>
      <c r="K17">
        <v>15</v>
      </c>
      <c r="L17">
        <f>15*(K9)</f>
        <v>3.515625</v>
      </c>
      <c r="M17">
        <f>ROUND(L17,0)</f>
        <v>4</v>
      </c>
      <c r="N17">
        <v>15</v>
      </c>
      <c r="O17">
        <f>N17/COUNT($A$4:$H$11)</f>
        <v>0.234375</v>
      </c>
    </row>
    <row r="18" spans="10:15" x14ac:dyDescent="0.25">
      <c r="J18">
        <v>8</v>
      </c>
      <c r="K18">
        <v>5</v>
      </c>
      <c r="L18">
        <f>15*(K9+L9)</f>
        <v>4.6875</v>
      </c>
      <c r="M18">
        <f t="shared" ref="M18:M21" si="4">ROUND(L18,0)</f>
        <v>5</v>
      </c>
      <c r="N18">
        <v>5</v>
      </c>
      <c r="O18">
        <f t="shared" ref="O18:O21" si="5">N18/COUNT($A$4:$H$11)</f>
        <v>7.8125E-2</v>
      </c>
    </row>
    <row r="19" spans="10:15" x14ac:dyDescent="0.25">
      <c r="J19">
        <v>10</v>
      </c>
      <c r="K19">
        <v>19</v>
      </c>
      <c r="L19">
        <f>15*(K9+L9+M9)</f>
        <v>9.140625</v>
      </c>
      <c r="M19">
        <f t="shared" si="4"/>
        <v>9</v>
      </c>
      <c r="N19">
        <v>19</v>
      </c>
      <c r="O19">
        <f t="shared" si="5"/>
        <v>0.296875</v>
      </c>
    </row>
    <row r="20" spans="10:15" x14ac:dyDescent="0.25">
      <c r="J20">
        <v>12</v>
      </c>
      <c r="K20">
        <v>7</v>
      </c>
      <c r="L20">
        <f>15*(K9+L9+M9+N9)</f>
        <v>10.78125</v>
      </c>
      <c r="M20">
        <f t="shared" si="4"/>
        <v>11</v>
      </c>
      <c r="N20">
        <v>7</v>
      </c>
      <c r="O20">
        <f t="shared" si="5"/>
        <v>0.109375</v>
      </c>
    </row>
    <row r="21" spans="10:15" x14ac:dyDescent="0.25">
      <c r="J21">
        <v>15</v>
      </c>
      <c r="K21">
        <v>14</v>
      </c>
      <c r="L21">
        <f>15*(K9+L9+M9+N9+O9)</f>
        <v>11.71875</v>
      </c>
      <c r="M21">
        <f t="shared" si="4"/>
        <v>12</v>
      </c>
      <c r="N21">
        <v>14</v>
      </c>
      <c r="O21">
        <f t="shared" si="5"/>
        <v>0.21875</v>
      </c>
    </row>
    <row r="23" spans="10:15" x14ac:dyDescent="0.25">
      <c r="J23" s="11" t="s">
        <v>40</v>
      </c>
      <c r="K23" s="11"/>
      <c r="L23" s="11"/>
      <c r="M23" s="11"/>
    </row>
  </sheetData>
  <mergeCells count="1">
    <mergeCell ref="J11:L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1"/>
  <sheetViews>
    <sheetView tabSelected="1" topLeftCell="A58" workbookViewId="0">
      <selection activeCell="I71" sqref="I71"/>
    </sheetView>
  </sheetViews>
  <sheetFormatPr defaultRowHeight="15" x14ac:dyDescent="0.25"/>
  <cols>
    <col min="1" max="1" width="7.42578125" customWidth="1"/>
    <col min="2" max="2" width="11.28515625" customWidth="1"/>
    <col min="3" max="3" width="13.28515625" customWidth="1"/>
    <col min="6" max="6" width="8.85546875" customWidth="1"/>
    <col min="9" max="9" width="81.7109375" bestFit="1" customWidth="1"/>
  </cols>
  <sheetData>
    <row r="1" spans="1:10" ht="18.75" x14ac:dyDescent="0.3">
      <c r="A1" s="13" t="s">
        <v>291</v>
      </c>
    </row>
    <row r="2" spans="1:10" x14ac:dyDescent="0.25">
      <c r="A2" s="11" t="s">
        <v>277</v>
      </c>
    </row>
    <row r="3" spans="1:10" x14ac:dyDescent="0.25">
      <c r="A3" s="40">
        <v>7</v>
      </c>
      <c r="B3" s="14">
        <v>6</v>
      </c>
      <c r="C3" s="14">
        <v>5</v>
      </c>
      <c r="D3" s="14">
        <v>4</v>
      </c>
    </row>
    <row r="4" spans="1:10" ht="14.45" x14ac:dyDescent="0.3">
      <c r="A4" s="14">
        <v>0</v>
      </c>
      <c r="B4" s="14">
        <v>1</v>
      </c>
      <c r="C4" s="14">
        <v>3</v>
      </c>
      <c r="D4" s="14">
        <v>4</v>
      </c>
    </row>
    <row r="5" spans="1:10" ht="14.45" x14ac:dyDescent="0.3">
      <c r="A5" s="14">
        <v>7</v>
      </c>
      <c r="B5" s="14">
        <v>6</v>
      </c>
      <c r="C5" s="14">
        <v>6</v>
      </c>
      <c r="D5" s="14">
        <v>6</v>
      </c>
    </row>
    <row r="6" spans="1:10" ht="14.45" x14ac:dyDescent="0.3">
      <c r="A6" s="14">
        <v>7</v>
      </c>
      <c r="B6" s="14">
        <v>7</v>
      </c>
      <c r="C6" s="14">
        <v>7</v>
      </c>
      <c r="D6" s="14">
        <v>6</v>
      </c>
    </row>
    <row r="9" spans="1:10" x14ac:dyDescent="0.25">
      <c r="A9" s="11" t="s">
        <v>278</v>
      </c>
    </row>
    <row r="10" spans="1:10" x14ac:dyDescent="0.25">
      <c r="A10" t="s">
        <v>42</v>
      </c>
      <c r="H10" t="s">
        <v>43</v>
      </c>
    </row>
    <row r="11" spans="1:10" ht="14.45" x14ac:dyDescent="0.3">
      <c r="A11" s="15" t="s">
        <v>44</v>
      </c>
      <c r="B11" s="15" t="s">
        <v>44</v>
      </c>
      <c r="C11" s="15" t="s">
        <v>44</v>
      </c>
      <c r="H11" s="14" t="s">
        <v>45</v>
      </c>
      <c r="I11" s="14" t="s">
        <v>46</v>
      </c>
      <c r="J11" s="14">
        <f>ROUND((7+7+0+7+7+0+6+6+1)/9,0)</f>
        <v>5</v>
      </c>
    </row>
    <row r="12" spans="1:10" ht="14.45" x14ac:dyDescent="0.3">
      <c r="A12" s="15" t="s">
        <v>44</v>
      </c>
      <c r="B12" s="15" t="s">
        <v>44</v>
      </c>
      <c r="C12" s="15" t="s">
        <v>44</v>
      </c>
      <c r="H12" s="14" t="s">
        <v>47</v>
      </c>
      <c r="I12" s="14" t="s">
        <v>48</v>
      </c>
      <c r="J12" s="14">
        <f>ROUND((7+7+0+6+6+1+5+5+3)/9,0)</f>
        <v>4</v>
      </c>
    </row>
    <row r="13" spans="1:10" ht="14.45" x14ac:dyDescent="0.3">
      <c r="A13" s="15" t="s">
        <v>44</v>
      </c>
      <c r="B13" s="15" t="s">
        <v>44</v>
      </c>
      <c r="C13" s="15" t="s">
        <v>44</v>
      </c>
      <c r="H13" s="14" t="s">
        <v>49</v>
      </c>
      <c r="I13" s="14" t="s">
        <v>50</v>
      </c>
      <c r="J13" s="14">
        <f>ROUND((6+6+1+5+5+3+4+4+4)/9,0)</f>
        <v>4</v>
      </c>
    </row>
    <row r="14" spans="1:10" ht="14.45" x14ac:dyDescent="0.3">
      <c r="A14" s="16"/>
      <c r="B14" s="16"/>
      <c r="C14" s="16"/>
      <c r="H14" s="14" t="s">
        <v>51</v>
      </c>
      <c r="I14" s="14" t="s">
        <v>52</v>
      </c>
      <c r="J14" s="14">
        <f>ROUND((5+5+3+4+4+4+4+4+4)/9,0)</f>
        <v>4</v>
      </c>
    </row>
    <row r="15" spans="1:10" x14ac:dyDescent="0.25">
      <c r="A15" t="s">
        <v>53</v>
      </c>
      <c r="H15" s="14" t="s">
        <v>54</v>
      </c>
      <c r="I15" s="14" t="s">
        <v>55</v>
      </c>
      <c r="J15" s="14">
        <f>ROUND((7+0+7+7+0+7+6+1+6)/9,0)</f>
        <v>5</v>
      </c>
    </row>
    <row r="16" spans="1:10" x14ac:dyDescent="0.25">
      <c r="A16" s="17">
        <v>7</v>
      </c>
      <c r="B16" s="17">
        <v>7</v>
      </c>
      <c r="C16" s="17">
        <v>6</v>
      </c>
      <c r="D16" s="17">
        <v>5</v>
      </c>
      <c r="E16" s="17">
        <v>4</v>
      </c>
      <c r="F16" s="17">
        <v>4</v>
      </c>
      <c r="H16" s="14" t="s">
        <v>56</v>
      </c>
      <c r="I16" s="14" t="s">
        <v>57</v>
      </c>
      <c r="J16" s="14">
        <f>ROUND((7+0+7+6+1+6+5+3+6)/9,0)</f>
        <v>5</v>
      </c>
    </row>
    <row r="17" spans="1:10" x14ac:dyDescent="0.25">
      <c r="A17" s="17">
        <v>7</v>
      </c>
      <c r="B17" s="41">
        <v>7</v>
      </c>
      <c r="C17" s="18">
        <v>6</v>
      </c>
      <c r="D17" s="18">
        <v>5</v>
      </c>
      <c r="E17" s="18">
        <v>4</v>
      </c>
      <c r="F17" s="17">
        <v>4</v>
      </c>
      <c r="H17" s="14" t="s">
        <v>58</v>
      </c>
      <c r="I17" s="14" t="s">
        <v>59</v>
      </c>
      <c r="J17" s="14">
        <f>ROUND((6+1+6+5+3+6+4+4+6)/9,0)</f>
        <v>5</v>
      </c>
    </row>
    <row r="18" spans="1:10" x14ac:dyDescent="0.25">
      <c r="A18" s="17">
        <v>0</v>
      </c>
      <c r="B18" s="18">
        <v>0</v>
      </c>
      <c r="C18" s="18">
        <v>1</v>
      </c>
      <c r="D18" s="18">
        <v>3</v>
      </c>
      <c r="E18" s="18">
        <v>4</v>
      </c>
      <c r="F18" s="17">
        <v>4</v>
      </c>
      <c r="H18" s="14" t="s">
        <v>60</v>
      </c>
      <c r="I18" s="14" t="s">
        <v>61</v>
      </c>
      <c r="J18" s="14">
        <f>ROUND((5+3+6+4+4+6+4+4+6)/9,0)</f>
        <v>5</v>
      </c>
    </row>
    <row r="19" spans="1:10" x14ac:dyDescent="0.25">
      <c r="A19" s="17">
        <v>7</v>
      </c>
      <c r="B19" s="18">
        <v>7</v>
      </c>
      <c r="C19" s="18">
        <v>6</v>
      </c>
      <c r="D19" s="18">
        <v>6</v>
      </c>
      <c r="E19" s="18">
        <v>6</v>
      </c>
      <c r="F19" s="17">
        <v>6</v>
      </c>
      <c r="H19" s="14" t="s">
        <v>62</v>
      </c>
      <c r="I19" s="14" t="s">
        <v>63</v>
      </c>
      <c r="J19" s="14">
        <f>ROUND((0+7+7+0+7+7+1+6+7)/9,0)</f>
        <v>5</v>
      </c>
    </row>
    <row r="20" spans="1:10" x14ac:dyDescent="0.25">
      <c r="A20" s="17">
        <v>7</v>
      </c>
      <c r="B20" s="18">
        <v>7</v>
      </c>
      <c r="C20" s="18">
        <v>7</v>
      </c>
      <c r="D20" s="18">
        <v>7</v>
      </c>
      <c r="E20" s="18">
        <v>6</v>
      </c>
      <c r="F20" s="17">
        <v>6</v>
      </c>
      <c r="H20" s="14" t="s">
        <v>64</v>
      </c>
      <c r="I20" s="14" t="s">
        <v>65</v>
      </c>
      <c r="J20" s="14">
        <f>ROUND((0+7+7+1+6+7+3+6+7)/9,0)</f>
        <v>5</v>
      </c>
    </row>
    <row r="21" spans="1:10" x14ac:dyDescent="0.25">
      <c r="A21" s="17">
        <v>7</v>
      </c>
      <c r="B21" s="17">
        <v>7</v>
      </c>
      <c r="C21" s="17">
        <v>7</v>
      </c>
      <c r="D21" s="17">
        <v>7</v>
      </c>
      <c r="E21" s="17">
        <v>6</v>
      </c>
      <c r="F21" s="17">
        <v>6</v>
      </c>
      <c r="H21" s="14" t="s">
        <v>66</v>
      </c>
      <c r="I21" s="14" t="s">
        <v>67</v>
      </c>
      <c r="J21" s="14">
        <f>ROUND((1+6+7+3+6+7+4+6+6)/9,0)</f>
        <v>5</v>
      </c>
    </row>
    <row r="22" spans="1:10" x14ac:dyDescent="0.25">
      <c r="H22" s="14" t="s">
        <v>68</v>
      </c>
      <c r="I22" s="14" t="s">
        <v>69</v>
      </c>
      <c r="J22" s="14">
        <f>ROUND((3+6+7+4+6+6+4+6+6)/9,0)</f>
        <v>5</v>
      </c>
    </row>
    <row r="23" spans="1:10" x14ac:dyDescent="0.25">
      <c r="A23" t="s">
        <v>70</v>
      </c>
      <c r="H23" s="14" t="s">
        <v>71</v>
      </c>
      <c r="I23" s="14" t="s">
        <v>72</v>
      </c>
      <c r="J23" s="14">
        <f>ROUND((7+7+7+7+7+7+6+7+7)/9,0)</f>
        <v>7</v>
      </c>
    </row>
    <row r="24" spans="1:10" x14ac:dyDescent="0.25">
      <c r="A24" s="18">
        <v>5</v>
      </c>
      <c r="B24" s="14">
        <v>4</v>
      </c>
      <c r="C24" s="14">
        <v>4</v>
      </c>
      <c r="D24" s="14">
        <v>4</v>
      </c>
      <c r="H24" s="14" t="s">
        <v>73</v>
      </c>
      <c r="I24" s="14" t="s">
        <v>74</v>
      </c>
      <c r="J24" s="14">
        <f>ROUND((7+7+7+6+7+7+6+7+7)/9,0)</f>
        <v>7</v>
      </c>
    </row>
    <row r="25" spans="1:10" x14ac:dyDescent="0.25">
      <c r="A25" s="14">
        <v>5</v>
      </c>
      <c r="B25" s="14">
        <v>5</v>
      </c>
      <c r="C25" s="14">
        <v>5</v>
      </c>
      <c r="D25" s="14">
        <v>5</v>
      </c>
      <c r="H25" s="14" t="s">
        <v>75</v>
      </c>
      <c r="I25" s="14" t="s">
        <v>76</v>
      </c>
      <c r="J25" s="14">
        <f>ROUND((6+7+7+6+7+7+6+6+6)/9,0)</f>
        <v>6</v>
      </c>
    </row>
    <row r="26" spans="1:10" x14ac:dyDescent="0.25">
      <c r="A26" s="14">
        <v>5</v>
      </c>
      <c r="B26" s="14">
        <v>5</v>
      </c>
      <c r="C26" s="14">
        <v>5</v>
      </c>
      <c r="D26" s="14">
        <v>5</v>
      </c>
      <c r="H26" s="14" t="s">
        <v>77</v>
      </c>
      <c r="I26" s="14" t="s">
        <v>78</v>
      </c>
      <c r="J26" s="14">
        <f>ROUND((6+7+7+6+6+6+6+6+6)/9,0)</f>
        <v>6</v>
      </c>
    </row>
    <row r="27" spans="1:10" x14ac:dyDescent="0.25">
      <c r="A27" s="14">
        <v>7</v>
      </c>
      <c r="B27" s="14">
        <v>7</v>
      </c>
      <c r="C27" s="14">
        <v>6</v>
      </c>
      <c r="D27" s="14">
        <v>6</v>
      </c>
    </row>
    <row r="29" spans="1:10" x14ac:dyDescent="0.25">
      <c r="A29" s="11" t="s">
        <v>279</v>
      </c>
    </row>
    <row r="30" spans="1:10" x14ac:dyDescent="0.25">
      <c r="A30" t="s">
        <v>79</v>
      </c>
      <c r="H30" t="s">
        <v>43</v>
      </c>
    </row>
    <row r="31" spans="1:10" x14ac:dyDescent="0.25">
      <c r="A31" s="15" t="s">
        <v>80</v>
      </c>
      <c r="B31" s="15" t="s">
        <v>81</v>
      </c>
      <c r="C31" s="15" t="s">
        <v>80</v>
      </c>
      <c r="H31" s="14" t="s">
        <v>45</v>
      </c>
      <c r="I31" s="14" t="s">
        <v>82</v>
      </c>
      <c r="J31" s="14">
        <f>ROUND(7*1/16+7*2/16+0*1/16+7*2/16+7*4/16+0*2/16+6*1/16+6*2/16+1*1/16,0)</f>
        <v>5</v>
      </c>
    </row>
    <row r="32" spans="1:10" x14ac:dyDescent="0.25">
      <c r="A32" s="15" t="s">
        <v>81</v>
      </c>
      <c r="B32" s="15" t="s">
        <v>83</v>
      </c>
      <c r="C32" s="15" t="s">
        <v>81</v>
      </c>
      <c r="H32" s="14" t="s">
        <v>47</v>
      </c>
      <c r="I32" s="14" t="s">
        <v>84</v>
      </c>
      <c r="J32" s="14">
        <f>ROUND(7*1/16+7*2/16+0*1/16+6*2/16+6*4/16+1*2/16+5*1/16+5*2/16+3*1/16,0)</f>
        <v>5</v>
      </c>
    </row>
    <row r="33" spans="1:10" x14ac:dyDescent="0.25">
      <c r="A33" s="15" t="s">
        <v>80</v>
      </c>
      <c r="B33" s="15" t="s">
        <v>81</v>
      </c>
      <c r="C33" s="15" t="s">
        <v>80</v>
      </c>
      <c r="H33" s="14" t="s">
        <v>49</v>
      </c>
      <c r="I33" s="14" t="s">
        <v>85</v>
      </c>
      <c r="J33" s="14">
        <f>ROUND(6*1/16+6*2/16+1*1/16+5*2/16+5*4/16+3*2/16+4*1/16+4*2/16+4*1/16,0)</f>
        <v>4</v>
      </c>
    </row>
    <row r="34" spans="1:10" x14ac:dyDescent="0.25">
      <c r="H34" s="14" t="s">
        <v>51</v>
      </c>
      <c r="I34" s="14" t="s">
        <v>86</v>
      </c>
      <c r="J34" s="14">
        <f>ROUND(5*1/16+5*2/16+3*1/16+4*2/16+4*4/16+4*2/16+4*1/16+4*2/16+4*1/16,0)</f>
        <v>4</v>
      </c>
    </row>
    <row r="35" spans="1:10" x14ac:dyDescent="0.25">
      <c r="A35" t="s">
        <v>53</v>
      </c>
      <c r="H35" s="14" t="s">
        <v>54</v>
      </c>
      <c r="I35" s="14" t="s">
        <v>87</v>
      </c>
      <c r="J35" s="14">
        <f>ROUND(7*1/16+0*2/16+7*1/16+7*2/16+0*4/16+7*2/16+6*1/16+1*2/16+6*1/16,0)</f>
        <v>4</v>
      </c>
    </row>
    <row r="36" spans="1:10" x14ac:dyDescent="0.25">
      <c r="A36" s="17">
        <v>7</v>
      </c>
      <c r="B36" s="17">
        <v>7</v>
      </c>
      <c r="C36" s="17">
        <v>6</v>
      </c>
      <c r="D36" s="17">
        <v>5</v>
      </c>
      <c r="E36" s="17">
        <v>4</v>
      </c>
      <c r="F36" s="17">
        <v>4</v>
      </c>
      <c r="H36" s="14" t="s">
        <v>56</v>
      </c>
      <c r="I36" s="14" t="s">
        <v>88</v>
      </c>
      <c r="J36" s="14">
        <f>ROUND(7*1/16+0*2/16+7*1/16+6*2/16+1*4/16+6*2/16+5*1/16+3*2/16+6*1/16,0)</f>
        <v>4</v>
      </c>
    </row>
    <row r="37" spans="1:10" x14ac:dyDescent="0.25">
      <c r="A37" s="17">
        <v>7</v>
      </c>
      <c r="B37" s="18">
        <v>7</v>
      </c>
      <c r="C37" s="18">
        <v>6</v>
      </c>
      <c r="D37" s="18">
        <v>5</v>
      </c>
      <c r="E37" s="18">
        <v>4</v>
      </c>
      <c r="F37" s="17">
        <v>4</v>
      </c>
      <c r="H37" s="14" t="s">
        <v>58</v>
      </c>
      <c r="I37" s="14" t="s">
        <v>89</v>
      </c>
      <c r="J37" s="14">
        <f>ROUND(6*1/16+1*2/16+6*1/16+5*2/16+3*4/16+6*2/16+4*1/16+4*2/16+6*1/16,0)</f>
        <v>4</v>
      </c>
    </row>
    <row r="38" spans="1:10" x14ac:dyDescent="0.25">
      <c r="A38" s="17">
        <v>0</v>
      </c>
      <c r="B38" s="18">
        <v>0</v>
      </c>
      <c r="C38" s="18">
        <v>1</v>
      </c>
      <c r="D38" s="18">
        <v>3</v>
      </c>
      <c r="E38" s="18">
        <v>4</v>
      </c>
      <c r="F38" s="17">
        <v>4</v>
      </c>
      <c r="H38" s="14" t="s">
        <v>60</v>
      </c>
      <c r="I38" s="14" t="s">
        <v>90</v>
      </c>
      <c r="J38" s="14">
        <f>ROUND(5*1/16+3*2/16+6*1/16+4*2/16+4*4/16+6*2/16+4*1/16+4*2/16+6*1/16,0)</f>
        <v>4</v>
      </c>
    </row>
    <row r="39" spans="1:10" x14ac:dyDescent="0.25">
      <c r="A39" s="17">
        <v>7</v>
      </c>
      <c r="B39" s="18">
        <v>7</v>
      </c>
      <c r="C39" s="18">
        <v>6</v>
      </c>
      <c r="D39" s="18">
        <v>6</v>
      </c>
      <c r="E39" s="18">
        <v>6</v>
      </c>
      <c r="F39" s="17">
        <v>6</v>
      </c>
      <c r="H39" s="14" t="s">
        <v>62</v>
      </c>
      <c r="I39" s="14" t="s">
        <v>91</v>
      </c>
      <c r="J39" s="14">
        <f>ROUND(0*1/16+7*2/16+7*1/16+0*2/16+7*4/16+7*2/16+1*1/16+6*2/16+7*1/16,0)</f>
        <v>5</v>
      </c>
    </row>
    <row r="40" spans="1:10" x14ac:dyDescent="0.25">
      <c r="A40" s="17">
        <v>7</v>
      </c>
      <c r="B40" s="18">
        <v>7</v>
      </c>
      <c r="C40" s="18">
        <v>7</v>
      </c>
      <c r="D40" s="18">
        <v>7</v>
      </c>
      <c r="E40" s="18">
        <v>6</v>
      </c>
      <c r="F40" s="17">
        <v>6</v>
      </c>
      <c r="H40" s="14" t="s">
        <v>64</v>
      </c>
      <c r="I40" s="14" t="s">
        <v>92</v>
      </c>
      <c r="J40" s="14">
        <f>ROUND(0*1/16+7*2/16+7*1/16+1*2/16+6*4/16+7*2/16+3*1/16+6*2/16+7*1/16,0)</f>
        <v>5</v>
      </c>
    </row>
    <row r="41" spans="1:10" x14ac:dyDescent="0.25">
      <c r="A41" s="17">
        <v>7</v>
      </c>
      <c r="B41" s="17">
        <v>7</v>
      </c>
      <c r="C41" s="17">
        <v>7</v>
      </c>
      <c r="D41" s="17">
        <v>7</v>
      </c>
      <c r="E41" s="17">
        <v>6</v>
      </c>
      <c r="F41" s="17">
        <v>6</v>
      </c>
      <c r="H41" s="14" t="s">
        <v>66</v>
      </c>
      <c r="I41" s="14" t="s">
        <v>93</v>
      </c>
      <c r="J41" s="14">
        <f>ROUND(1*1/16+6*2/16+7*1/16+3*2/16+6*4/16+7*2/16+4*1/16+6*2/16+6*1/16,0)</f>
        <v>5</v>
      </c>
    </row>
    <row r="42" spans="1:10" x14ac:dyDescent="0.25">
      <c r="H42" s="14" t="s">
        <v>68</v>
      </c>
      <c r="I42" s="14" t="s">
        <v>94</v>
      </c>
      <c r="J42" s="14">
        <f>ROUND(3*1/16+6*2/16+7*1/16+4*2/16+6*4/16+6*2/16+4*1/16+6*2/16+6*1/16,0)</f>
        <v>6</v>
      </c>
    </row>
    <row r="43" spans="1:10" x14ac:dyDescent="0.25">
      <c r="A43" t="s">
        <v>95</v>
      </c>
      <c r="H43" s="14" t="s">
        <v>71</v>
      </c>
      <c r="I43" s="14" t="s">
        <v>96</v>
      </c>
      <c r="J43" s="14">
        <f>ROUND(7*1/16+7*2/16+7*1/16+7*2/16+7*4/16+7*2/16+6*1/16+7*2/16+7*1/16,0)</f>
        <v>7</v>
      </c>
    </row>
    <row r="44" spans="1:10" x14ac:dyDescent="0.25">
      <c r="A44" s="18">
        <v>5</v>
      </c>
      <c r="B44" s="14">
        <v>5</v>
      </c>
      <c r="C44" s="14">
        <v>4</v>
      </c>
      <c r="D44" s="14">
        <v>4</v>
      </c>
      <c r="H44" s="14" t="s">
        <v>73</v>
      </c>
      <c r="I44" s="14" t="s">
        <v>97</v>
      </c>
      <c r="J44" s="14">
        <f>ROUND(7*1/16+7*2/16+7*1/16+6*2/16+7*4/16+7*2/16+6*1/16+7*2/16+7*1/16,0)</f>
        <v>7</v>
      </c>
    </row>
    <row r="45" spans="1:10" x14ac:dyDescent="0.25">
      <c r="A45" s="14">
        <v>4</v>
      </c>
      <c r="B45" s="14">
        <v>4</v>
      </c>
      <c r="C45" s="14">
        <v>4</v>
      </c>
      <c r="D45" s="14">
        <v>4</v>
      </c>
      <c r="H45" s="14" t="s">
        <v>75</v>
      </c>
      <c r="I45" s="14" t="s">
        <v>98</v>
      </c>
      <c r="J45" s="14">
        <f>ROUND(6*1/16+7*2/16+7*1/16+6*2/16+7*4/16+7*2/16+6*1/16+6*2/16+6*1/16,0)</f>
        <v>7</v>
      </c>
    </row>
    <row r="46" spans="1:10" x14ac:dyDescent="0.25">
      <c r="A46" s="14">
        <v>5</v>
      </c>
      <c r="B46" s="14">
        <v>5</v>
      </c>
      <c r="C46" s="14">
        <v>5</v>
      </c>
      <c r="D46" s="14">
        <v>6</v>
      </c>
      <c r="H46" s="14" t="s">
        <v>77</v>
      </c>
      <c r="I46" s="14" t="s">
        <v>99</v>
      </c>
      <c r="J46" s="14">
        <f>ROUND(6*1/16+7*2/16+7*1/16+6*2/16+6*4/16+6*2/16+6*1/16+6*2/16+6*1/16,0)</f>
        <v>6</v>
      </c>
    </row>
    <row r="47" spans="1:10" x14ac:dyDescent="0.25">
      <c r="A47" s="14">
        <v>7</v>
      </c>
      <c r="B47" s="14">
        <v>7</v>
      </c>
      <c r="C47" s="14">
        <v>7</v>
      </c>
      <c r="D47" s="14">
        <v>6</v>
      </c>
    </row>
    <row r="49" spans="1:10" x14ac:dyDescent="0.25">
      <c r="A49" s="11" t="s">
        <v>287</v>
      </c>
    </row>
    <row r="50" spans="1:10" x14ac:dyDescent="0.25">
      <c r="A50" t="s">
        <v>42</v>
      </c>
      <c r="H50" t="s">
        <v>100</v>
      </c>
    </row>
    <row r="51" spans="1:10" x14ac:dyDescent="0.25">
      <c r="A51" s="14">
        <v>1</v>
      </c>
      <c r="B51" s="14">
        <v>1</v>
      </c>
      <c r="C51" s="14">
        <v>1</v>
      </c>
      <c r="H51" s="14" t="s">
        <v>45</v>
      </c>
      <c r="I51" s="14" t="s">
        <v>101</v>
      </c>
      <c r="J51" s="14">
        <v>6</v>
      </c>
    </row>
    <row r="52" spans="1:10" x14ac:dyDescent="0.25">
      <c r="A52" s="14">
        <v>1</v>
      </c>
      <c r="B52" s="14">
        <v>1</v>
      </c>
      <c r="C52" s="14">
        <v>1</v>
      </c>
      <c r="H52" s="14" t="s">
        <v>47</v>
      </c>
      <c r="I52" s="14" t="s">
        <v>102</v>
      </c>
      <c r="J52" s="14">
        <v>5</v>
      </c>
    </row>
    <row r="53" spans="1:10" x14ac:dyDescent="0.25">
      <c r="A53" s="14">
        <v>1</v>
      </c>
      <c r="B53" s="14">
        <v>1</v>
      </c>
      <c r="C53" s="14">
        <v>1</v>
      </c>
      <c r="H53" s="14" t="s">
        <v>49</v>
      </c>
      <c r="I53" s="14" t="s">
        <v>103</v>
      </c>
      <c r="J53" s="14">
        <v>4</v>
      </c>
    </row>
    <row r="54" spans="1:10" x14ac:dyDescent="0.25">
      <c r="H54" s="14" t="s">
        <v>51</v>
      </c>
      <c r="I54" s="14" t="s">
        <v>104</v>
      </c>
      <c r="J54" s="14">
        <v>4</v>
      </c>
    </row>
    <row r="55" spans="1:10" x14ac:dyDescent="0.25">
      <c r="A55" t="s">
        <v>53</v>
      </c>
      <c r="H55" s="14" t="s">
        <v>54</v>
      </c>
      <c r="I55" s="14" t="s">
        <v>105</v>
      </c>
      <c r="J55" s="14">
        <v>6</v>
      </c>
    </row>
    <row r="56" spans="1:10" x14ac:dyDescent="0.25">
      <c r="A56" s="17">
        <v>7</v>
      </c>
      <c r="B56" s="17">
        <v>7</v>
      </c>
      <c r="C56" s="17">
        <v>6</v>
      </c>
      <c r="D56" s="17">
        <v>5</v>
      </c>
      <c r="E56" s="17">
        <v>4</v>
      </c>
      <c r="F56" s="17">
        <v>4</v>
      </c>
      <c r="H56" s="14" t="s">
        <v>56</v>
      </c>
      <c r="I56" s="14" t="s">
        <v>106</v>
      </c>
      <c r="J56" s="14">
        <v>6</v>
      </c>
    </row>
    <row r="57" spans="1:10" x14ac:dyDescent="0.25">
      <c r="A57" s="17">
        <v>7</v>
      </c>
      <c r="B57" s="41">
        <v>7</v>
      </c>
      <c r="C57" s="18">
        <v>6</v>
      </c>
      <c r="D57" s="18">
        <v>5</v>
      </c>
      <c r="E57" s="18">
        <v>4</v>
      </c>
      <c r="F57" s="17">
        <v>4</v>
      </c>
      <c r="H57" s="14" t="s">
        <v>58</v>
      </c>
      <c r="I57" s="14" t="s">
        <v>107</v>
      </c>
      <c r="J57" s="14">
        <v>5</v>
      </c>
    </row>
    <row r="58" spans="1:10" x14ac:dyDescent="0.25">
      <c r="A58" s="17">
        <v>0</v>
      </c>
      <c r="B58" s="18">
        <v>0</v>
      </c>
      <c r="C58" s="18">
        <v>1</v>
      </c>
      <c r="D58" s="18">
        <v>3</v>
      </c>
      <c r="E58" s="18">
        <v>4</v>
      </c>
      <c r="F58" s="17">
        <v>4</v>
      </c>
      <c r="H58" s="14" t="s">
        <v>60</v>
      </c>
      <c r="I58" s="14" t="s">
        <v>108</v>
      </c>
      <c r="J58" s="14">
        <v>4</v>
      </c>
    </row>
    <row r="59" spans="1:10" x14ac:dyDescent="0.25">
      <c r="A59" s="17">
        <v>7</v>
      </c>
      <c r="B59" s="18">
        <v>7</v>
      </c>
      <c r="C59" s="18">
        <v>6</v>
      </c>
      <c r="D59" s="18">
        <v>6</v>
      </c>
      <c r="E59" s="18">
        <v>6</v>
      </c>
      <c r="F59" s="17">
        <v>6</v>
      </c>
      <c r="H59" s="14" t="s">
        <v>62</v>
      </c>
      <c r="I59" s="14" t="s">
        <v>109</v>
      </c>
      <c r="J59" s="14">
        <v>7</v>
      </c>
    </row>
    <row r="60" spans="1:10" x14ac:dyDescent="0.25">
      <c r="A60" s="17">
        <v>7</v>
      </c>
      <c r="B60" s="18">
        <v>7</v>
      </c>
      <c r="C60" s="18">
        <v>7</v>
      </c>
      <c r="D60" s="18">
        <v>7</v>
      </c>
      <c r="E60" s="18">
        <v>6</v>
      </c>
      <c r="F60" s="17">
        <v>6</v>
      </c>
      <c r="H60" s="14" t="s">
        <v>64</v>
      </c>
      <c r="I60" s="14" t="s">
        <v>110</v>
      </c>
      <c r="J60" s="14">
        <v>6</v>
      </c>
    </row>
    <row r="61" spans="1:10" x14ac:dyDescent="0.25">
      <c r="A61" s="17">
        <v>7</v>
      </c>
      <c r="B61" s="17">
        <v>7</v>
      </c>
      <c r="C61" s="17">
        <v>7</v>
      </c>
      <c r="D61" s="17">
        <v>7</v>
      </c>
      <c r="E61" s="17">
        <v>6</v>
      </c>
      <c r="F61" s="17">
        <v>6</v>
      </c>
      <c r="H61" s="14" t="s">
        <v>66</v>
      </c>
      <c r="I61" s="14" t="s">
        <v>111</v>
      </c>
      <c r="J61" s="14">
        <v>6</v>
      </c>
    </row>
    <row r="62" spans="1:10" x14ac:dyDescent="0.25">
      <c r="H62" s="14" t="s">
        <v>68</v>
      </c>
      <c r="I62" s="14" t="s">
        <v>112</v>
      </c>
      <c r="J62" s="14">
        <v>6</v>
      </c>
    </row>
    <row r="63" spans="1:10" x14ac:dyDescent="0.25">
      <c r="A63" t="s">
        <v>113</v>
      </c>
      <c r="H63" s="14" t="s">
        <v>71</v>
      </c>
      <c r="I63" s="14" t="s">
        <v>114</v>
      </c>
      <c r="J63" s="14">
        <v>7</v>
      </c>
    </row>
    <row r="64" spans="1:10" x14ac:dyDescent="0.25">
      <c r="A64" s="18">
        <v>6</v>
      </c>
      <c r="B64" s="18">
        <v>5</v>
      </c>
      <c r="C64" s="18">
        <v>4</v>
      </c>
      <c r="D64" s="18">
        <v>4</v>
      </c>
      <c r="H64" s="14" t="s">
        <v>73</v>
      </c>
      <c r="I64" s="14" t="s">
        <v>115</v>
      </c>
      <c r="J64" s="14">
        <v>7</v>
      </c>
    </row>
    <row r="65" spans="1:10" x14ac:dyDescent="0.25">
      <c r="A65" s="18">
        <v>6</v>
      </c>
      <c r="B65" s="18">
        <v>6</v>
      </c>
      <c r="C65" s="18">
        <v>5</v>
      </c>
      <c r="D65" s="18">
        <v>4</v>
      </c>
      <c r="H65" s="14" t="s">
        <v>75</v>
      </c>
      <c r="I65" s="14" t="s">
        <v>116</v>
      </c>
      <c r="J65" s="14">
        <v>6</v>
      </c>
    </row>
    <row r="66" spans="1:10" x14ac:dyDescent="0.25">
      <c r="A66" s="18">
        <v>7</v>
      </c>
      <c r="B66" s="18">
        <v>6</v>
      </c>
      <c r="C66" s="18">
        <v>6</v>
      </c>
      <c r="D66" s="18">
        <v>6</v>
      </c>
      <c r="H66" s="14" t="s">
        <v>77</v>
      </c>
      <c r="I66" s="14" t="s">
        <v>117</v>
      </c>
      <c r="J66" s="14">
        <v>6</v>
      </c>
    </row>
    <row r="67" spans="1:10" x14ac:dyDescent="0.25">
      <c r="A67" s="18">
        <v>7</v>
      </c>
      <c r="B67" s="18">
        <v>7</v>
      </c>
      <c r="C67" s="18">
        <v>6</v>
      </c>
      <c r="D67" s="18">
        <v>6</v>
      </c>
    </row>
    <row r="69" spans="1:10" x14ac:dyDescent="0.25">
      <c r="A69" s="11" t="s">
        <v>288</v>
      </c>
    </row>
    <row r="70" spans="1:10" x14ac:dyDescent="0.25">
      <c r="A70" t="s">
        <v>118</v>
      </c>
      <c r="H70" t="s">
        <v>119</v>
      </c>
    </row>
    <row r="71" spans="1:10" x14ac:dyDescent="0.25">
      <c r="A71" s="19">
        <f>POWER(EXP(1), -1)/4.8976</f>
        <v>7.5114227615861312E-2</v>
      </c>
      <c r="B71" s="19">
        <f>POWER(EXP(1), -0.5)/4.8976</f>
        <v>0.12384242480248152</v>
      </c>
      <c r="C71" s="19">
        <f>POWER(EXP(1), -1)/4.8976</f>
        <v>7.5114227615861312E-2</v>
      </c>
      <c r="H71" s="14" t="s">
        <v>45</v>
      </c>
      <c r="I71" s="14" t="s">
        <v>120</v>
      </c>
      <c r="J71" s="14">
        <f>ROUND((7*0.3679+7*0.6065+0*0.3679+7*0.6065+7*1+0*0.6065+6*0.3679+6*0.6065+1*0.3679)/4.8976,0)</f>
        <v>5</v>
      </c>
    </row>
    <row r="72" spans="1:10" x14ac:dyDescent="0.25">
      <c r="A72" s="19">
        <f>POWER(EXP(1), -0.5)/4.8976</f>
        <v>0.12384242480248152</v>
      </c>
      <c r="B72" s="19">
        <f>1/4.8976</f>
        <v>0.2041816399869324</v>
      </c>
      <c r="C72" s="19">
        <f>POWER(EXP(1), -0.5)/4.8976</f>
        <v>0.12384242480248152</v>
      </c>
      <c r="H72" s="14" t="s">
        <v>47</v>
      </c>
      <c r="I72" s="14" t="s">
        <v>121</v>
      </c>
      <c r="J72" s="14">
        <f>ROUND((7*0.3679+7*0.6065+0*0.3679+6*0.6065+6*1+1*0.6065+5*0.3679+5*0.6065+3*0.3679)/4.8976,0)</f>
        <v>5</v>
      </c>
    </row>
    <row r="73" spans="1:10" x14ac:dyDescent="0.25">
      <c r="A73" s="19">
        <f>POWER(EXP(1), -1)/4.8976</f>
        <v>7.5114227615861312E-2</v>
      </c>
      <c r="B73" s="19">
        <f>POWER(EXP(1), -0.5)/4.8976</f>
        <v>0.12384242480248152</v>
      </c>
      <c r="C73" s="19">
        <f>POWER(EXP(1), -1)/4.8976</f>
        <v>7.5114227615861312E-2</v>
      </c>
      <c r="H73" s="14" t="s">
        <v>49</v>
      </c>
      <c r="I73" s="14" t="s">
        <v>122</v>
      </c>
      <c r="J73" s="14">
        <f>ROUND((6*0.3679+6*0.6065+1*0.3679+5*0.6065+5*1+3*0.6065+4*0.3679+4*0.6065+4*0.3679)/4.8976,0)</f>
        <v>4</v>
      </c>
    </row>
    <row r="74" spans="1:10" x14ac:dyDescent="0.25">
      <c r="H74" s="14" t="s">
        <v>51</v>
      </c>
      <c r="I74" s="14" t="s">
        <v>123</v>
      </c>
      <c r="J74" s="14">
        <f>ROUND((5*0.3679+5*0.6065+3*0.3679+4*0.6065+4*1+4*0.6065+4*0.3679+4*0.6065+4*0.3679)/4.8976,0)</f>
        <v>4</v>
      </c>
    </row>
    <row r="75" spans="1:10" x14ac:dyDescent="0.25">
      <c r="A75" t="s">
        <v>53</v>
      </c>
      <c r="H75" s="14" t="s">
        <v>54</v>
      </c>
      <c r="I75" s="14" t="s">
        <v>124</v>
      </c>
      <c r="J75" s="14">
        <f>ROUND((7*0.3679+0*0.6065+7*0.3679+7*0.6065+0*1+7*0.6065+6*0.3679+1*0.6065+6*0.3679)/4.8976,0)</f>
        <v>4</v>
      </c>
    </row>
    <row r="76" spans="1:10" x14ac:dyDescent="0.25">
      <c r="A76" s="17">
        <v>7</v>
      </c>
      <c r="B76" s="17">
        <v>7</v>
      </c>
      <c r="C76" s="17">
        <v>6</v>
      </c>
      <c r="D76" s="17">
        <v>5</v>
      </c>
      <c r="E76" s="17">
        <v>4</v>
      </c>
      <c r="F76" s="17">
        <v>4</v>
      </c>
      <c r="H76" s="14" t="s">
        <v>56</v>
      </c>
      <c r="I76" s="14" t="s">
        <v>125</v>
      </c>
      <c r="J76" s="14">
        <f>ROUND((7*0.3679+0*0.6065+7*0.3679+6*0.6065+1*1+6*0.6065+5*0.3679+3*0.6065+6*0.3679)/4.8976,0)</f>
        <v>4</v>
      </c>
    </row>
    <row r="77" spans="1:10" x14ac:dyDescent="0.25">
      <c r="A77" s="17">
        <v>7</v>
      </c>
      <c r="B77" s="18">
        <v>7</v>
      </c>
      <c r="C77" s="18">
        <v>6</v>
      </c>
      <c r="D77" s="18">
        <v>5</v>
      </c>
      <c r="E77" s="18">
        <v>4</v>
      </c>
      <c r="F77" s="17">
        <v>4</v>
      </c>
      <c r="H77" s="14" t="s">
        <v>58</v>
      </c>
      <c r="I77" s="14" t="s">
        <v>126</v>
      </c>
      <c r="J77" s="14">
        <f>ROUND((6*0.3679+1*0.6065+6*0.3679+5*0.6065+3*1+6*0.6065+4*0.3679+4*0.6065+6*0.3679)/4.8976,0)</f>
        <v>4</v>
      </c>
    </row>
    <row r="78" spans="1:10" x14ac:dyDescent="0.25">
      <c r="A78" s="17">
        <v>0</v>
      </c>
      <c r="B78" s="18">
        <v>0</v>
      </c>
      <c r="C78" s="18">
        <v>1</v>
      </c>
      <c r="D78" s="18">
        <v>3</v>
      </c>
      <c r="E78" s="18">
        <v>4</v>
      </c>
      <c r="F78" s="17">
        <v>4</v>
      </c>
      <c r="H78" s="14" t="s">
        <v>60</v>
      </c>
      <c r="I78" s="14" t="s">
        <v>127</v>
      </c>
      <c r="J78" s="14">
        <f>ROUND((5*0.3679+3*0.6065+6*0.3679+4*0.6065+4*1+6*0.6065+4*0.3679+4*0.6065+6*0.3679)/4.8976,0)</f>
        <v>4</v>
      </c>
    </row>
    <row r="79" spans="1:10" x14ac:dyDescent="0.25">
      <c r="A79" s="17">
        <v>7</v>
      </c>
      <c r="B79" s="18">
        <v>7</v>
      </c>
      <c r="C79" s="18">
        <v>6</v>
      </c>
      <c r="D79" s="18">
        <v>6</v>
      </c>
      <c r="E79" s="18">
        <v>6</v>
      </c>
      <c r="F79" s="17">
        <v>6</v>
      </c>
      <c r="H79" s="14" t="s">
        <v>62</v>
      </c>
      <c r="I79" s="14" t="s">
        <v>128</v>
      </c>
      <c r="J79" s="14">
        <f>ROUND((0*0.3679+7*0.6065+7*0.3679+0*0.6065+7*1+7*0.6065+1*0.3679+6*0.6065+7*0.3679)/4.8976,0)</f>
        <v>5</v>
      </c>
    </row>
    <row r="80" spans="1:10" x14ac:dyDescent="0.25">
      <c r="A80" s="17">
        <v>7</v>
      </c>
      <c r="B80" s="18">
        <v>7</v>
      </c>
      <c r="C80" s="18">
        <v>7</v>
      </c>
      <c r="D80" s="18">
        <v>7</v>
      </c>
      <c r="E80" s="18">
        <v>6</v>
      </c>
      <c r="F80" s="17">
        <v>6</v>
      </c>
      <c r="H80" s="14" t="s">
        <v>64</v>
      </c>
      <c r="I80" s="14" t="s">
        <v>129</v>
      </c>
      <c r="J80" s="14">
        <f>ROUND((0*0.3679+7*0.6065+7*0.3679+1*0.6065+6*1+7*0.6065+3*0.3679+6*0.6065+7*0.3679)/4.8976,0)</f>
        <v>5</v>
      </c>
    </row>
    <row r="81" spans="1:10" x14ac:dyDescent="0.25">
      <c r="A81" s="17">
        <v>7</v>
      </c>
      <c r="B81" s="17">
        <v>7</v>
      </c>
      <c r="C81" s="17">
        <v>7</v>
      </c>
      <c r="D81" s="17">
        <v>7</v>
      </c>
      <c r="E81" s="17">
        <v>6</v>
      </c>
      <c r="F81" s="17">
        <v>6</v>
      </c>
      <c r="H81" s="14" t="s">
        <v>66</v>
      </c>
      <c r="I81" s="14" t="s">
        <v>130</v>
      </c>
      <c r="J81" s="14">
        <f>ROUND((1*0.3679+6*0.6065+7*0.3679+3*0.6065+6*1+7*0.6065+4*0.3679+6*0.6065+6*0.3679)/4.8976,0)</f>
        <v>5</v>
      </c>
    </row>
    <row r="82" spans="1:10" x14ac:dyDescent="0.25">
      <c r="H82" s="14" t="s">
        <v>68</v>
      </c>
      <c r="I82" s="14" t="s">
        <v>131</v>
      </c>
      <c r="J82" s="14">
        <f>ROUND((3*0.3679+6*0.6065+7*0.3679+4*0.6065+6*1+6*0.6065+4*0.3679+6*0.6065+6*0.3679)/4.8976,0)</f>
        <v>5</v>
      </c>
    </row>
    <row r="83" spans="1:10" x14ac:dyDescent="0.25">
      <c r="A83" t="s">
        <v>132</v>
      </c>
      <c r="H83" s="14" t="s">
        <v>71</v>
      </c>
      <c r="I83" s="14" t="s">
        <v>133</v>
      </c>
      <c r="J83" s="14">
        <f>ROUND((7*0.3679+7*0.6065+7*0.3679+7*0.6065+7*1+7*0.6065+6*0.3679+7*0.6065+7*0.3679)/4.8976,0)</f>
        <v>7</v>
      </c>
    </row>
    <row r="84" spans="1:10" x14ac:dyDescent="0.25">
      <c r="A84" s="18">
        <v>5</v>
      </c>
      <c r="B84" s="18">
        <v>5</v>
      </c>
      <c r="C84" s="18">
        <v>4</v>
      </c>
      <c r="D84" s="18">
        <v>4</v>
      </c>
      <c r="H84" s="14" t="s">
        <v>73</v>
      </c>
      <c r="I84" s="14" t="s">
        <v>134</v>
      </c>
      <c r="J84" s="14">
        <f>ROUND((7*0.3679+7*0.6065+7*0.3679+6*0.6065+7*1+7*0.6065+6*0.3679+7*0.6065+7*0.3679)/4.8976,0)</f>
        <v>7</v>
      </c>
    </row>
    <row r="85" spans="1:10" x14ac:dyDescent="0.25">
      <c r="A85" s="18">
        <v>4</v>
      </c>
      <c r="B85" s="18">
        <v>4</v>
      </c>
      <c r="C85" s="18">
        <v>4</v>
      </c>
      <c r="D85" s="18">
        <v>4</v>
      </c>
      <c r="H85" s="14" t="s">
        <v>75</v>
      </c>
      <c r="I85" s="14" t="s">
        <v>135</v>
      </c>
      <c r="J85" s="14">
        <f>ROUND((6*0.3679+7*0.6065+7*0.3679+6*0.6065+7*1+7*0.6065+6*0.3679+6*0.6065+6*0.3679)/4.8976,0)</f>
        <v>7</v>
      </c>
    </row>
    <row r="86" spans="1:10" x14ac:dyDescent="0.25">
      <c r="A86" s="18">
        <v>5</v>
      </c>
      <c r="B86" s="18">
        <v>5</v>
      </c>
      <c r="C86" s="18">
        <v>5</v>
      </c>
      <c r="D86" s="18">
        <v>5</v>
      </c>
      <c r="H86" s="14" t="s">
        <v>77</v>
      </c>
      <c r="I86" s="14" t="s">
        <v>136</v>
      </c>
      <c r="J86" s="14">
        <f>ROUND((6*0.3679+7*0.6065+7*0.3679+6*0.6065+6*1+6*0.6065+6*0.3679+6*0.6065+6*0.3679)/4.8976,0)</f>
        <v>6</v>
      </c>
    </row>
    <row r="87" spans="1:10" x14ac:dyDescent="0.25">
      <c r="A87" s="18">
        <v>7</v>
      </c>
      <c r="B87" s="18">
        <v>7</v>
      </c>
      <c r="C87" s="18">
        <v>7</v>
      </c>
      <c r="D87" s="18">
        <v>6</v>
      </c>
    </row>
    <row r="89" spans="1:10" x14ac:dyDescent="0.25">
      <c r="A89" s="11" t="s">
        <v>289</v>
      </c>
    </row>
    <row r="90" spans="1:10" x14ac:dyDescent="0.25">
      <c r="A90" t="s">
        <v>137</v>
      </c>
    </row>
    <row r="91" spans="1:10" x14ac:dyDescent="0.25">
      <c r="A91" s="17">
        <v>7</v>
      </c>
      <c r="B91" s="17">
        <v>7</v>
      </c>
      <c r="C91" s="17">
        <v>6</v>
      </c>
      <c r="D91" s="17">
        <v>5</v>
      </c>
      <c r="E91" s="17">
        <v>4</v>
      </c>
      <c r="F91" s="17">
        <v>4</v>
      </c>
    </row>
    <row r="92" spans="1:10" x14ac:dyDescent="0.25">
      <c r="A92" s="17">
        <v>7</v>
      </c>
      <c r="B92" s="18">
        <v>7</v>
      </c>
      <c r="C92" s="18">
        <v>6</v>
      </c>
      <c r="D92" s="18">
        <v>5</v>
      </c>
      <c r="E92" s="18">
        <v>4</v>
      </c>
      <c r="F92" s="17">
        <v>4</v>
      </c>
    </row>
    <row r="93" spans="1:10" x14ac:dyDescent="0.25">
      <c r="A93" s="17">
        <v>0</v>
      </c>
      <c r="B93" s="18">
        <v>0</v>
      </c>
      <c r="C93" s="18">
        <v>1</v>
      </c>
      <c r="D93" s="18">
        <v>3</v>
      </c>
      <c r="E93" s="18">
        <v>4</v>
      </c>
      <c r="F93" s="17">
        <v>4</v>
      </c>
    </row>
    <row r="94" spans="1:10" x14ac:dyDescent="0.25">
      <c r="A94" s="17">
        <v>7</v>
      </c>
      <c r="B94" s="18">
        <v>7</v>
      </c>
      <c r="C94" s="18">
        <v>6</v>
      </c>
      <c r="D94" s="18">
        <v>6</v>
      </c>
      <c r="E94" s="18">
        <v>6</v>
      </c>
      <c r="F94" s="17">
        <v>6</v>
      </c>
    </row>
    <row r="95" spans="1:10" x14ac:dyDescent="0.25">
      <c r="A95" s="17">
        <v>7</v>
      </c>
      <c r="B95" s="18">
        <v>7</v>
      </c>
      <c r="C95" s="18">
        <v>7</v>
      </c>
      <c r="D95" s="18">
        <v>7</v>
      </c>
      <c r="E95" s="18">
        <v>6</v>
      </c>
      <c r="F95" s="17">
        <v>6</v>
      </c>
    </row>
    <row r="96" spans="1:10" x14ac:dyDescent="0.25">
      <c r="A96" s="17">
        <v>7</v>
      </c>
      <c r="B96" s="17">
        <v>7</v>
      </c>
      <c r="C96" s="17">
        <v>7</v>
      </c>
      <c r="D96" s="17">
        <v>7</v>
      </c>
      <c r="E96" s="17">
        <v>6</v>
      </c>
      <c r="F96" s="17">
        <v>6</v>
      </c>
    </row>
    <row r="98" spans="1:10" x14ac:dyDescent="0.25">
      <c r="A98" t="s">
        <v>138</v>
      </c>
      <c r="H98" t="s">
        <v>139</v>
      </c>
    </row>
    <row r="99" spans="1:10" x14ac:dyDescent="0.25">
      <c r="A99" t="s">
        <v>140</v>
      </c>
      <c r="H99" s="14" t="s">
        <v>141</v>
      </c>
      <c r="I99" s="14" t="s">
        <v>142</v>
      </c>
      <c r="J99" s="14">
        <f>7*(-1)+7*0+0*1+7*(-2)+7*0+0*2+6*(-1)+6*0+1*1</f>
        <v>-26</v>
      </c>
    </row>
    <row r="100" spans="1:10" x14ac:dyDescent="0.25">
      <c r="A100" s="14">
        <v>-1</v>
      </c>
      <c r="B100" s="14">
        <v>-2</v>
      </c>
      <c r="C100" s="14">
        <v>-1</v>
      </c>
      <c r="H100" s="14" t="s">
        <v>143</v>
      </c>
      <c r="I100" s="14" t="s">
        <v>144</v>
      </c>
      <c r="J100" s="14">
        <f>7*(-1)+7*0+0*1+6*(-2)+6*0+1*2+5*(-1)+5*0+3*1</f>
        <v>-19</v>
      </c>
    </row>
    <row r="101" spans="1:10" x14ac:dyDescent="0.25">
      <c r="A101" s="14">
        <v>0</v>
      </c>
      <c r="B101" s="14">
        <v>0</v>
      </c>
      <c r="C101" s="14">
        <v>0</v>
      </c>
      <c r="H101" s="14" t="s">
        <v>145</v>
      </c>
      <c r="I101" s="14" t="s">
        <v>146</v>
      </c>
      <c r="J101" s="14">
        <f>6*(-1)+6*0+1*1+5*(-2)+5*0+3*2+4*(-1)+4*0+4*1</f>
        <v>-9</v>
      </c>
    </row>
    <row r="102" spans="1:10" x14ac:dyDescent="0.25">
      <c r="A102" s="14">
        <v>1</v>
      </c>
      <c r="B102" s="14">
        <v>2</v>
      </c>
      <c r="C102" s="14">
        <v>1</v>
      </c>
      <c r="H102" s="14" t="s">
        <v>147</v>
      </c>
      <c r="I102" s="14" t="s">
        <v>148</v>
      </c>
      <c r="J102" s="14">
        <f>5*(-1)+5*0+3*1+4*(-2)+4*0+4*2+4*(-1)+4*0+4*1</f>
        <v>-2</v>
      </c>
    </row>
    <row r="103" spans="1:10" x14ac:dyDescent="0.25">
      <c r="H103" s="14" t="s">
        <v>149</v>
      </c>
      <c r="I103" s="14" t="s">
        <v>150</v>
      </c>
      <c r="J103" s="14">
        <f>7*(-1)+0*0+7*1+7*(-2)+0*0+7*2+6*(-1)+1*0+6*1</f>
        <v>0</v>
      </c>
    </row>
    <row r="104" spans="1:10" x14ac:dyDescent="0.25">
      <c r="A104" t="s">
        <v>151</v>
      </c>
      <c r="B104" s="42"/>
      <c r="C104" s="42"/>
      <c r="D104" s="42"/>
      <c r="E104" s="42"/>
      <c r="H104" s="14" t="s">
        <v>152</v>
      </c>
      <c r="I104" s="14" t="s">
        <v>153</v>
      </c>
      <c r="J104" s="14">
        <f>7*(-1)+0*0+7*1+6*(-2)+1*0+6*2+5*(-1)+3*0+6*1</f>
        <v>1</v>
      </c>
    </row>
    <row r="105" spans="1:10" x14ac:dyDescent="0.25">
      <c r="A105" s="14">
        <v>-26</v>
      </c>
      <c r="B105" s="14">
        <v>-19</v>
      </c>
      <c r="C105" s="14">
        <v>-9</v>
      </c>
      <c r="D105" s="14">
        <v>-2</v>
      </c>
      <c r="H105" s="14" t="s">
        <v>154</v>
      </c>
      <c r="I105" s="14" t="s">
        <v>155</v>
      </c>
      <c r="J105" s="14">
        <f>6*(-1)+1*0+6*1+5*(-2)+3*0+6*2+4*(-1)+4*0+6*1</f>
        <v>4</v>
      </c>
    </row>
    <row r="106" spans="1:10" x14ac:dyDescent="0.25">
      <c r="A106" s="14">
        <v>0</v>
      </c>
      <c r="B106" s="14">
        <v>1</v>
      </c>
      <c r="C106" s="14">
        <v>4</v>
      </c>
      <c r="D106" s="14">
        <v>7</v>
      </c>
      <c r="H106" s="14" t="s">
        <v>156</v>
      </c>
      <c r="I106" s="14" t="s">
        <v>157</v>
      </c>
      <c r="J106" s="14">
        <f>5*(-1)+3*0+6*1+4*(-2)+4*0+6*2+4*(-1)+4*0+6*1</f>
        <v>7</v>
      </c>
    </row>
    <row r="107" spans="1:10" x14ac:dyDescent="0.25">
      <c r="A107" s="14">
        <v>27</v>
      </c>
      <c r="B107" s="14">
        <v>23</v>
      </c>
      <c r="C107" s="14">
        <v>16</v>
      </c>
      <c r="D107" s="14">
        <v>10</v>
      </c>
      <c r="H107" s="14" t="s">
        <v>158</v>
      </c>
      <c r="I107" s="14" t="s">
        <v>159</v>
      </c>
      <c r="J107" s="14">
        <f>0*(-1)+7*0+7*1+0*(-2)+7*0+7*2+1*(-1)+6*0+7*1</f>
        <v>27</v>
      </c>
    </row>
    <row r="108" spans="1:10" x14ac:dyDescent="0.25">
      <c r="A108" s="14">
        <v>1</v>
      </c>
      <c r="B108" s="14">
        <v>3</v>
      </c>
      <c r="C108" s="14">
        <v>3</v>
      </c>
      <c r="D108" s="14">
        <v>1</v>
      </c>
      <c r="H108" s="14" t="s">
        <v>160</v>
      </c>
      <c r="I108" s="14" t="s">
        <v>161</v>
      </c>
      <c r="J108" s="14">
        <f>0*(-1)+7*0+7*1+1*(-2)+6*0+7*2+3*(-1)+6*0+7*1</f>
        <v>23</v>
      </c>
    </row>
    <row r="109" spans="1:10" x14ac:dyDescent="0.25">
      <c r="H109" s="14" t="s">
        <v>162</v>
      </c>
      <c r="I109" s="14" t="s">
        <v>163</v>
      </c>
      <c r="J109" s="14">
        <f>1*(-1)+6*0+7*1+3*(-2)+6*0+7*2+4*(-1)+6*0+6*1</f>
        <v>16</v>
      </c>
    </row>
    <row r="110" spans="1:10" x14ac:dyDescent="0.25">
      <c r="H110" s="14" t="s">
        <v>164</v>
      </c>
      <c r="I110" s="14" t="s">
        <v>165</v>
      </c>
      <c r="J110" s="14">
        <f>3*(-1)+6*0+7*1+4*(-2)+6*0+6*2+4*(-1)+6*0+6*1</f>
        <v>10</v>
      </c>
    </row>
    <row r="111" spans="1:10" x14ac:dyDescent="0.25">
      <c r="H111" s="14" t="s">
        <v>166</v>
      </c>
      <c r="I111" s="14" t="s">
        <v>167</v>
      </c>
      <c r="J111" s="14">
        <f>7*(-1)+7*0+7*1+7*(-2)+7*0+7*2+6*(-1)+7*0+7*1</f>
        <v>1</v>
      </c>
    </row>
    <row r="112" spans="1:10" x14ac:dyDescent="0.25">
      <c r="H112" s="14" t="s">
        <v>168</v>
      </c>
      <c r="I112" s="14" t="s">
        <v>169</v>
      </c>
      <c r="J112" s="14">
        <f>7*(-1)+7*0+7*1+6*(-2)+7*0+7*2+6*(-1)+7*0+7*1</f>
        <v>3</v>
      </c>
    </row>
    <row r="113" spans="1:10" x14ac:dyDescent="0.25">
      <c r="H113" s="14" t="s">
        <v>170</v>
      </c>
      <c r="I113" s="14" t="s">
        <v>171</v>
      </c>
      <c r="J113" s="14">
        <f>6*(-1)+7*0+7*1+6*(-2)+7*0+7*2+6*(-1)+6*0+6*1</f>
        <v>3</v>
      </c>
    </row>
    <row r="114" spans="1:10" x14ac:dyDescent="0.25">
      <c r="H114" s="14" t="s">
        <v>172</v>
      </c>
      <c r="I114" s="14" t="s">
        <v>173</v>
      </c>
      <c r="J114" s="14">
        <f>6*(-1)+7*0+7*1+6*(-2)+6*0+6*2+6*(-1)+6*0+6*1</f>
        <v>1</v>
      </c>
    </row>
    <row r="115" spans="1:10" x14ac:dyDescent="0.25">
      <c r="H115" s="20"/>
      <c r="I115" s="20"/>
      <c r="J115" s="20"/>
    </row>
    <row r="116" spans="1:10" x14ac:dyDescent="0.25">
      <c r="A116" t="s">
        <v>174</v>
      </c>
      <c r="H116" t="s">
        <v>175</v>
      </c>
    </row>
    <row r="117" spans="1:10" x14ac:dyDescent="0.25">
      <c r="A117" t="s">
        <v>176</v>
      </c>
      <c r="H117" s="14" t="s">
        <v>177</v>
      </c>
      <c r="I117" s="14" t="s">
        <v>178</v>
      </c>
      <c r="J117" s="14">
        <f>7*(-1)+7*(-2)+0*(-1)+7*0+7*0+0*0+6*1+6*2+1*1</f>
        <v>-2</v>
      </c>
    </row>
    <row r="118" spans="1:10" x14ac:dyDescent="0.25">
      <c r="A118" s="14">
        <v>-1</v>
      </c>
      <c r="B118" s="14">
        <v>0</v>
      </c>
      <c r="C118" s="14">
        <v>1</v>
      </c>
      <c r="H118" s="14" t="s">
        <v>179</v>
      </c>
      <c r="I118" s="14" t="s">
        <v>180</v>
      </c>
      <c r="J118" s="14">
        <f>7*(-1)+7*(-2)+0*(-1)+6*0+6*0+1*0+5*1+5*2+3*1</f>
        <v>-3</v>
      </c>
    </row>
    <row r="119" spans="1:10" x14ac:dyDescent="0.25">
      <c r="A119" s="14">
        <v>-2</v>
      </c>
      <c r="B119" s="14">
        <v>0</v>
      </c>
      <c r="C119" s="14">
        <v>2</v>
      </c>
      <c r="H119" s="14" t="s">
        <v>181</v>
      </c>
      <c r="I119" s="14" t="s">
        <v>182</v>
      </c>
      <c r="J119" s="14">
        <f>6*(-1)+6*(-2)+1*(-1)+5*0+5*0+3*0+4*1+4*2+4*1</f>
        <v>-3</v>
      </c>
    </row>
    <row r="120" spans="1:10" x14ac:dyDescent="0.25">
      <c r="A120" s="14">
        <v>-1</v>
      </c>
      <c r="B120" s="14">
        <v>0</v>
      </c>
      <c r="C120" s="14">
        <v>1</v>
      </c>
      <c r="H120" s="14" t="s">
        <v>183</v>
      </c>
      <c r="I120" s="14" t="s">
        <v>184</v>
      </c>
      <c r="J120" s="14">
        <f>5*(-1)+5*(-2)+3*(-1)+4*0+4*0+4*0+4*1+4*2+4*1</f>
        <v>-2</v>
      </c>
    </row>
    <row r="121" spans="1:10" x14ac:dyDescent="0.25">
      <c r="H121" s="14" t="s">
        <v>185</v>
      </c>
      <c r="I121" s="14" t="s">
        <v>186</v>
      </c>
      <c r="J121" s="14">
        <f>7*(-1)+0*(-2)+7*(-1)+7*0+0*0+7*0+6*1+1*2+6*1</f>
        <v>0</v>
      </c>
    </row>
    <row r="122" spans="1:10" x14ac:dyDescent="0.25">
      <c r="A122" t="s">
        <v>187</v>
      </c>
      <c r="B122" s="43"/>
      <c r="C122" s="43"/>
      <c r="D122" s="43"/>
      <c r="E122" s="43"/>
      <c r="H122" s="14" t="s">
        <v>188</v>
      </c>
      <c r="I122" s="14" t="s">
        <v>189</v>
      </c>
      <c r="J122" s="14">
        <f>7*(-1)+0*(-2)+7*(-1)+6*0+1*0+6*0+5*1+3*2+6*1</f>
        <v>3</v>
      </c>
    </row>
    <row r="123" spans="1:10" x14ac:dyDescent="0.25">
      <c r="A123" s="14">
        <v>-2</v>
      </c>
      <c r="B123" s="14">
        <v>-3</v>
      </c>
      <c r="C123" s="14">
        <v>-3</v>
      </c>
      <c r="D123" s="14">
        <v>-2</v>
      </c>
      <c r="H123" s="14" t="s">
        <v>190</v>
      </c>
      <c r="I123" s="14" t="s">
        <v>191</v>
      </c>
      <c r="J123" s="14">
        <f>6*(-1)+1*(-2)+6*(-1)+5*0+3*0+6*0+4*1+4*2+6*1</f>
        <v>4</v>
      </c>
    </row>
    <row r="124" spans="1:10" x14ac:dyDescent="0.25">
      <c r="A124" s="14">
        <v>0</v>
      </c>
      <c r="B124" s="14">
        <v>3</v>
      </c>
      <c r="C124" s="14">
        <v>4</v>
      </c>
      <c r="D124" s="14">
        <v>1</v>
      </c>
      <c r="H124" s="14" t="s">
        <v>192</v>
      </c>
      <c r="I124" s="14" t="s">
        <v>193</v>
      </c>
      <c r="J124" s="14">
        <f>5*(-1)+3*(-2)+6*(-1)+4*0+4*0+6*0+4*1+4*2+6*1</f>
        <v>1</v>
      </c>
    </row>
    <row r="125" spans="1:10" x14ac:dyDescent="0.25">
      <c r="A125" s="14">
        <v>-1</v>
      </c>
      <c r="B125" s="14">
        <v>1</v>
      </c>
      <c r="C125" s="14">
        <v>2</v>
      </c>
      <c r="D125" s="14">
        <v>0</v>
      </c>
      <c r="H125" s="14" t="s">
        <v>194</v>
      </c>
      <c r="I125" s="14" t="s">
        <v>195</v>
      </c>
      <c r="J125" s="14">
        <f>0*(-1)+7*(-2)+7*(-1)+0*0+7*0+7*0+1*1+6*2+7*1</f>
        <v>-1</v>
      </c>
    </row>
    <row r="126" spans="1:10" x14ac:dyDescent="0.25">
      <c r="A126" s="14">
        <v>-1</v>
      </c>
      <c r="B126" s="14">
        <v>-1</v>
      </c>
      <c r="C126" s="14">
        <v>-3</v>
      </c>
      <c r="D126" s="14">
        <v>-3</v>
      </c>
      <c r="H126" s="14" t="s">
        <v>196</v>
      </c>
      <c r="I126" s="14" t="s">
        <v>197</v>
      </c>
      <c r="J126" s="14">
        <f>0*(-1)+7*(-2)+7*(-1)+1*0+6*0+7*0+3*1+6*2+7*1</f>
        <v>1</v>
      </c>
    </row>
    <row r="127" spans="1:10" x14ac:dyDescent="0.25">
      <c r="H127" s="14" t="s">
        <v>198</v>
      </c>
      <c r="I127" s="14" t="s">
        <v>199</v>
      </c>
      <c r="J127" s="14">
        <f>1*(-1)+6*(-2)+7*(-1)+3*0+6*0+7*0+4*1+6*2+6*1</f>
        <v>2</v>
      </c>
    </row>
    <row r="128" spans="1:10" x14ac:dyDescent="0.25">
      <c r="H128" s="14" t="s">
        <v>200</v>
      </c>
      <c r="I128" s="14" t="s">
        <v>201</v>
      </c>
      <c r="J128" s="14">
        <f>3*(-1)+6*(-2)+7*(-1)+4*0+6*0+6*0+4*1+6*2+6*1</f>
        <v>0</v>
      </c>
    </row>
    <row r="129" spans="1:10" x14ac:dyDescent="0.25">
      <c r="H129" s="14" t="s">
        <v>202</v>
      </c>
      <c r="I129" s="14" t="s">
        <v>203</v>
      </c>
      <c r="J129" s="14">
        <f>7*(-1)+7*(-2)+7*(-1)+7*0+7*0+7*0+6*1+7*2+7*1</f>
        <v>-1</v>
      </c>
    </row>
    <row r="130" spans="1:10" x14ac:dyDescent="0.25">
      <c r="H130" s="14" t="s">
        <v>204</v>
      </c>
      <c r="I130" s="14" t="s">
        <v>205</v>
      </c>
      <c r="J130" s="14">
        <f>7*(-1)+7*(-2)+7*(-1)+6*0+7*0+7*0+6*1+7*2+7*1</f>
        <v>-1</v>
      </c>
    </row>
    <row r="131" spans="1:10" x14ac:dyDescent="0.25">
      <c r="H131" s="14" t="s">
        <v>206</v>
      </c>
      <c r="I131" s="14" t="s">
        <v>207</v>
      </c>
      <c r="J131" s="14">
        <f>6*(-1)+7*(-2)+7*(-1)+6*0+7*0+7*0+6*1+6*2+6*1</f>
        <v>-3</v>
      </c>
    </row>
    <row r="132" spans="1:10" x14ac:dyDescent="0.25">
      <c r="H132" s="14" t="s">
        <v>208</v>
      </c>
      <c r="I132" s="14" t="s">
        <v>209</v>
      </c>
      <c r="J132" s="14">
        <f>6*(-1)+7*(-2)+7*(-1)+6*0+6*0+6*0+6*1+6*2+6*1</f>
        <v>-3</v>
      </c>
    </row>
    <row r="133" spans="1:10" x14ac:dyDescent="0.25">
      <c r="A133" t="s">
        <v>210</v>
      </c>
    </row>
    <row r="134" spans="1:10" x14ac:dyDescent="0.25">
      <c r="A134" t="s">
        <v>211</v>
      </c>
      <c r="B134" s="43"/>
      <c r="C134" s="43"/>
      <c r="D134" s="43"/>
      <c r="E134" s="43"/>
      <c r="F134" s="43"/>
      <c r="G134" s="43"/>
      <c r="H134" s="43"/>
    </row>
    <row r="135" spans="1:10" x14ac:dyDescent="0.25">
      <c r="A135" s="14">
        <v>-28</v>
      </c>
      <c r="B135" s="14">
        <v>-22</v>
      </c>
      <c r="C135" s="14">
        <v>-12</v>
      </c>
      <c r="D135" s="14">
        <v>-4</v>
      </c>
    </row>
    <row r="136" spans="1:10" x14ac:dyDescent="0.25">
      <c r="A136" s="14">
        <v>0</v>
      </c>
      <c r="B136" s="14">
        <v>4</v>
      </c>
      <c r="C136" s="14">
        <v>8</v>
      </c>
      <c r="D136" s="14">
        <v>8</v>
      </c>
    </row>
    <row r="137" spans="1:10" x14ac:dyDescent="0.25">
      <c r="A137" s="14">
        <v>26</v>
      </c>
      <c r="B137" s="14">
        <v>24</v>
      </c>
      <c r="C137" s="14">
        <v>18</v>
      </c>
      <c r="D137" s="14">
        <v>10</v>
      </c>
    </row>
    <row r="138" spans="1:10" x14ac:dyDescent="0.25">
      <c r="A138" s="14">
        <v>0</v>
      </c>
      <c r="B138" s="14">
        <v>2</v>
      </c>
      <c r="C138" s="14">
        <v>0</v>
      </c>
      <c r="D138" s="14">
        <v>-2</v>
      </c>
    </row>
    <row r="139" spans="1:10" x14ac:dyDescent="0.25">
      <c r="A139" s="20"/>
      <c r="B139" s="20"/>
      <c r="C139" s="20"/>
      <c r="D139" s="20"/>
    </row>
    <row r="140" spans="1:10" x14ac:dyDescent="0.25">
      <c r="A140" t="s">
        <v>281</v>
      </c>
    </row>
    <row r="142" spans="1:10" x14ac:dyDescent="0.25">
      <c r="A142" s="14">
        <v>0</v>
      </c>
      <c r="B142" s="14">
        <v>0</v>
      </c>
      <c r="C142" s="14">
        <v>0</v>
      </c>
      <c r="D142" s="14">
        <v>0</v>
      </c>
    </row>
    <row r="143" spans="1:10" x14ac:dyDescent="0.25">
      <c r="A143" s="14">
        <v>0</v>
      </c>
      <c r="B143" s="14">
        <v>4</v>
      </c>
      <c r="C143" s="14">
        <v>8</v>
      </c>
      <c r="D143" s="14">
        <v>8</v>
      </c>
    </row>
    <row r="144" spans="1:10" x14ac:dyDescent="0.25">
      <c r="A144" s="14">
        <v>26</v>
      </c>
      <c r="B144" s="14">
        <v>24</v>
      </c>
      <c r="C144" s="14">
        <v>18</v>
      </c>
      <c r="D144" s="14">
        <v>10</v>
      </c>
    </row>
    <row r="145" spans="1:10" x14ac:dyDescent="0.25">
      <c r="A145" s="14">
        <v>0</v>
      </c>
      <c r="B145" s="14">
        <v>2</v>
      </c>
      <c r="C145" s="14">
        <v>0</v>
      </c>
      <c r="D145" s="14">
        <v>0</v>
      </c>
    </row>
    <row r="147" spans="1:10" x14ac:dyDescent="0.25">
      <c r="A147" s="11" t="s">
        <v>280</v>
      </c>
    </row>
    <row r="148" spans="1:10" x14ac:dyDescent="0.25">
      <c r="A148" s="11" t="s">
        <v>212</v>
      </c>
    </row>
    <row r="149" spans="1:10" x14ac:dyDescent="0.25">
      <c r="A149" t="s">
        <v>290</v>
      </c>
      <c r="H149" t="s">
        <v>214</v>
      </c>
    </row>
    <row r="150" spans="1:10" x14ac:dyDescent="0.25">
      <c r="A150" s="14">
        <v>-1</v>
      </c>
      <c r="B150" s="14">
        <v>0</v>
      </c>
      <c r="H150" s="14" t="s">
        <v>177</v>
      </c>
      <c r="I150" s="14" t="s">
        <v>215</v>
      </c>
      <c r="J150" s="14">
        <f>7*(-1)+1*1</f>
        <v>-6</v>
      </c>
    </row>
    <row r="151" spans="1:10" x14ac:dyDescent="0.25">
      <c r="A151" s="14">
        <v>0</v>
      </c>
      <c r="B151" s="14">
        <v>1</v>
      </c>
      <c r="H151" s="14" t="s">
        <v>179</v>
      </c>
      <c r="I151" s="14" t="s">
        <v>216</v>
      </c>
      <c r="J151" s="14">
        <f>6*(-1)+3*1</f>
        <v>-3</v>
      </c>
    </row>
    <row r="152" spans="1:10" x14ac:dyDescent="0.25">
      <c r="H152" s="14" t="s">
        <v>181</v>
      </c>
      <c r="I152" s="14" t="s">
        <v>217</v>
      </c>
      <c r="J152" s="14">
        <f>5*(-1)+4*1</f>
        <v>-1</v>
      </c>
    </row>
    <row r="153" spans="1:10" x14ac:dyDescent="0.25">
      <c r="A153" t="s">
        <v>53</v>
      </c>
      <c r="H153" s="14" t="s">
        <v>183</v>
      </c>
      <c r="I153" s="14" t="s">
        <v>218</v>
      </c>
      <c r="J153" s="14">
        <f>4*(-1)+4*1</f>
        <v>0</v>
      </c>
    </row>
    <row r="154" spans="1:10" x14ac:dyDescent="0.25">
      <c r="A154" s="17">
        <v>7</v>
      </c>
      <c r="B154" s="17">
        <v>7</v>
      </c>
      <c r="C154" s="17">
        <v>6</v>
      </c>
      <c r="D154" s="17">
        <v>5</v>
      </c>
      <c r="E154" s="17">
        <v>4</v>
      </c>
      <c r="F154" s="17">
        <v>4</v>
      </c>
      <c r="H154" s="14" t="s">
        <v>185</v>
      </c>
      <c r="I154" s="14" t="s">
        <v>219</v>
      </c>
      <c r="J154" s="14">
        <f>0*(-1)+6*1</f>
        <v>6</v>
      </c>
    </row>
    <row r="155" spans="1:10" x14ac:dyDescent="0.25">
      <c r="A155" s="17">
        <v>7</v>
      </c>
      <c r="B155" s="18">
        <v>7</v>
      </c>
      <c r="C155" s="18">
        <v>6</v>
      </c>
      <c r="D155" s="18">
        <v>5</v>
      </c>
      <c r="E155" s="18">
        <v>4</v>
      </c>
      <c r="F155" s="17">
        <v>4</v>
      </c>
      <c r="H155" s="14" t="s">
        <v>188</v>
      </c>
      <c r="I155" s="14" t="s">
        <v>220</v>
      </c>
      <c r="J155" s="14">
        <f>1*(-1)+6*1</f>
        <v>5</v>
      </c>
    </row>
    <row r="156" spans="1:10" x14ac:dyDescent="0.25">
      <c r="A156" s="17">
        <v>0</v>
      </c>
      <c r="B156" s="18">
        <v>0</v>
      </c>
      <c r="C156" s="18">
        <v>1</v>
      </c>
      <c r="D156" s="18">
        <v>3</v>
      </c>
      <c r="E156" s="18">
        <v>4</v>
      </c>
      <c r="F156" s="17">
        <v>4</v>
      </c>
      <c r="H156" s="14" t="s">
        <v>190</v>
      </c>
      <c r="I156" s="14" t="s">
        <v>221</v>
      </c>
      <c r="J156" s="14">
        <f>3*(-1)+6*1</f>
        <v>3</v>
      </c>
    </row>
    <row r="157" spans="1:10" x14ac:dyDescent="0.25">
      <c r="A157" s="17">
        <v>7</v>
      </c>
      <c r="B157" s="18">
        <v>7</v>
      </c>
      <c r="C157" s="18">
        <v>6</v>
      </c>
      <c r="D157" s="18">
        <v>6</v>
      </c>
      <c r="E157" s="18">
        <v>6</v>
      </c>
      <c r="F157" s="17">
        <v>6</v>
      </c>
      <c r="H157" s="14" t="s">
        <v>192</v>
      </c>
      <c r="I157" s="14" t="s">
        <v>222</v>
      </c>
      <c r="J157" s="14">
        <f>4*(-1)+6*1</f>
        <v>2</v>
      </c>
    </row>
    <row r="158" spans="1:10" x14ac:dyDescent="0.25">
      <c r="A158" s="17">
        <v>7</v>
      </c>
      <c r="B158" s="18">
        <v>7</v>
      </c>
      <c r="C158" s="18">
        <v>7</v>
      </c>
      <c r="D158" s="18">
        <v>7</v>
      </c>
      <c r="E158" s="18">
        <v>6</v>
      </c>
      <c r="F158" s="17">
        <v>6</v>
      </c>
      <c r="H158" s="14" t="s">
        <v>194</v>
      </c>
      <c r="I158" s="14" t="s">
        <v>223</v>
      </c>
      <c r="J158" s="14">
        <f>7*(-1)+7*1</f>
        <v>0</v>
      </c>
    </row>
    <row r="159" spans="1:10" x14ac:dyDescent="0.25">
      <c r="A159" s="17">
        <v>7</v>
      </c>
      <c r="B159" s="17">
        <v>7</v>
      </c>
      <c r="C159" s="17">
        <v>7</v>
      </c>
      <c r="D159" s="17">
        <v>7</v>
      </c>
      <c r="E159" s="17">
        <v>6</v>
      </c>
      <c r="F159" s="17">
        <v>6</v>
      </c>
      <c r="H159" s="14" t="s">
        <v>196</v>
      </c>
      <c r="I159" s="14" t="s">
        <v>224</v>
      </c>
      <c r="J159" s="14">
        <f>6*(-1)+7*1</f>
        <v>1</v>
      </c>
    </row>
    <row r="160" spans="1:10" x14ac:dyDescent="0.25">
      <c r="H160" s="14" t="s">
        <v>198</v>
      </c>
      <c r="I160" s="14" t="s">
        <v>225</v>
      </c>
      <c r="J160" s="14">
        <f>6*(-1)+6*1</f>
        <v>0</v>
      </c>
    </row>
    <row r="161" spans="1:10" x14ac:dyDescent="0.25">
      <c r="A161" t="s">
        <v>226</v>
      </c>
      <c r="H161" s="14" t="s">
        <v>200</v>
      </c>
      <c r="I161" s="14" t="s">
        <v>225</v>
      </c>
      <c r="J161" s="14">
        <f>6*(-1)+6*1</f>
        <v>0</v>
      </c>
    </row>
    <row r="162" spans="1:10" x14ac:dyDescent="0.25">
      <c r="A162" s="18">
        <v>-6</v>
      </c>
      <c r="B162" s="18">
        <v>-3</v>
      </c>
      <c r="C162" s="18">
        <v>-1</v>
      </c>
      <c r="D162" s="18">
        <v>0</v>
      </c>
      <c r="H162" s="14" t="s">
        <v>202</v>
      </c>
      <c r="I162" s="14" t="s">
        <v>223</v>
      </c>
      <c r="J162" s="14">
        <f>7*(-1)+7*1</f>
        <v>0</v>
      </c>
    </row>
    <row r="163" spans="1:10" x14ac:dyDescent="0.25">
      <c r="A163" s="18">
        <v>6</v>
      </c>
      <c r="B163" s="18">
        <v>5</v>
      </c>
      <c r="C163" s="18">
        <v>3</v>
      </c>
      <c r="D163" s="18">
        <v>2</v>
      </c>
      <c r="H163" s="14" t="s">
        <v>204</v>
      </c>
      <c r="I163" s="14" t="s">
        <v>223</v>
      </c>
      <c r="J163" s="14">
        <f>7*(-1)+7*1</f>
        <v>0</v>
      </c>
    </row>
    <row r="164" spans="1:10" x14ac:dyDescent="0.25">
      <c r="A164" s="18">
        <v>0</v>
      </c>
      <c r="B164" s="18">
        <v>1</v>
      </c>
      <c r="C164" s="18">
        <v>0</v>
      </c>
      <c r="D164" s="18">
        <v>0</v>
      </c>
      <c r="H164" s="14" t="s">
        <v>206</v>
      </c>
      <c r="I164" s="14" t="s">
        <v>227</v>
      </c>
      <c r="J164" s="14">
        <f>7*(-1)+6*1</f>
        <v>-1</v>
      </c>
    </row>
    <row r="165" spans="1:10" x14ac:dyDescent="0.25">
      <c r="A165" s="18">
        <v>0</v>
      </c>
      <c r="B165" s="18">
        <v>0</v>
      </c>
      <c r="C165" s="18">
        <v>-1</v>
      </c>
      <c r="D165" s="18">
        <v>0</v>
      </c>
      <c r="H165" s="14" t="s">
        <v>208</v>
      </c>
      <c r="I165" s="14" t="s">
        <v>225</v>
      </c>
      <c r="J165" s="14">
        <f>6*(-1)+6*1</f>
        <v>0</v>
      </c>
    </row>
    <row r="166" spans="1:10" x14ac:dyDescent="0.25">
      <c r="A166" s="35"/>
      <c r="B166" s="35"/>
      <c r="C166" s="35"/>
      <c r="D166" s="35"/>
      <c r="H166" s="20"/>
      <c r="I166" s="20"/>
      <c r="J166" s="20"/>
    </row>
    <row r="167" spans="1:10" x14ac:dyDescent="0.25">
      <c r="A167" t="s">
        <v>282</v>
      </c>
      <c r="H167" s="20"/>
      <c r="I167" s="20"/>
      <c r="J167" s="20"/>
    </row>
    <row r="168" spans="1:10" x14ac:dyDescent="0.25">
      <c r="A168" s="18">
        <v>0</v>
      </c>
      <c r="B168" s="18">
        <v>0</v>
      </c>
      <c r="C168" s="18">
        <v>0</v>
      </c>
      <c r="D168" s="18">
        <v>0</v>
      </c>
      <c r="H168" s="20"/>
      <c r="I168" s="20"/>
      <c r="J168" s="20"/>
    </row>
    <row r="169" spans="1:10" x14ac:dyDescent="0.25">
      <c r="A169" s="18">
        <v>6</v>
      </c>
      <c r="B169" s="18">
        <v>5</v>
      </c>
      <c r="C169" s="18">
        <v>3</v>
      </c>
      <c r="D169" s="18">
        <v>2</v>
      </c>
      <c r="H169" s="20"/>
      <c r="I169" s="20"/>
      <c r="J169" s="20"/>
    </row>
    <row r="170" spans="1:10" x14ac:dyDescent="0.25">
      <c r="A170" s="18">
        <v>0</v>
      </c>
      <c r="B170" s="18">
        <v>1</v>
      </c>
      <c r="C170" s="18">
        <v>0</v>
      </c>
      <c r="D170" s="18">
        <v>0</v>
      </c>
      <c r="H170" s="20"/>
      <c r="I170" s="20"/>
      <c r="J170" s="20"/>
    </row>
    <row r="171" spans="1:10" x14ac:dyDescent="0.25">
      <c r="A171" s="18">
        <v>0</v>
      </c>
      <c r="B171" s="18">
        <v>0</v>
      </c>
      <c r="C171" s="18">
        <v>0</v>
      </c>
      <c r="D171" s="18">
        <v>0</v>
      </c>
      <c r="H171" s="20"/>
      <c r="I171" s="20"/>
      <c r="J171" s="20"/>
    </row>
    <row r="172" spans="1:10" x14ac:dyDescent="0.25">
      <c r="A172" s="35"/>
      <c r="B172" s="35"/>
      <c r="C172" s="35"/>
      <c r="D172" s="35"/>
      <c r="H172" s="20"/>
      <c r="I172" s="20"/>
      <c r="J172" s="20"/>
    </row>
    <row r="174" spans="1:10" x14ac:dyDescent="0.25">
      <c r="A174" s="21" t="s">
        <v>228</v>
      </c>
      <c r="B174" s="21"/>
      <c r="C174" s="22"/>
      <c r="D174" s="22"/>
      <c r="E174" s="22"/>
      <c r="F174" s="22"/>
      <c r="G174" s="22"/>
      <c r="H174" s="22"/>
      <c r="I174" s="22"/>
      <c r="J174" s="22"/>
    </row>
    <row r="175" spans="1:10" x14ac:dyDescent="0.25">
      <c r="A175" s="22" t="s">
        <v>290</v>
      </c>
      <c r="B175" s="22"/>
      <c r="C175" s="22"/>
      <c r="D175" s="22"/>
      <c r="E175" s="22"/>
      <c r="F175" s="22"/>
      <c r="G175" s="22"/>
      <c r="H175" s="22" t="s">
        <v>229</v>
      </c>
      <c r="I175" s="22"/>
      <c r="J175" s="22"/>
    </row>
    <row r="176" spans="1:10" x14ac:dyDescent="0.25">
      <c r="A176" s="23">
        <v>0</v>
      </c>
      <c r="B176" s="24">
        <v>-1</v>
      </c>
      <c r="C176" s="22"/>
      <c r="D176" s="22"/>
      <c r="E176" s="22"/>
      <c r="F176" s="22"/>
      <c r="G176" s="22"/>
      <c r="H176" s="23" t="s">
        <v>177</v>
      </c>
      <c r="I176" s="24" t="s">
        <v>230</v>
      </c>
      <c r="J176" s="24">
        <f>7*(-1)+0*1</f>
        <v>-7</v>
      </c>
    </row>
    <row r="177" spans="1:10" x14ac:dyDescent="0.25">
      <c r="A177" s="25">
        <v>1</v>
      </c>
      <c r="B177" s="26">
        <v>0</v>
      </c>
      <c r="C177" s="22"/>
      <c r="D177" s="22"/>
      <c r="E177" s="22"/>
      <c r="F177" s="22"/>
      <c r="G177" s="22"/>
      <c r="H177" s="25" t="s">
        <v>179</v>
      </c>
      <c r="I177" s="26" t="s">
        <v>231</v>
      </c>
      <c r="J177" s="26">
        <f>6*(-1)+0*1</f>
        <v>-6</v>
      </c>
    </row>
    <row r="178" spans="1:10" x14ac:dyDescent="0.25">
      <c r="A178" s="22"/>
      <c r="B178" s="22"/>
      <c r="C178" s="22"/>
      <c r="D178" s="22"/>
      <c r="E178" s="22"/>
      <c r="F178" s="22"/>
      <c r="G178" s="22"/>
      <c r="H178" s="25" t="s">
        <v>181</v>
      </c>
      <c r="I178" s="26" t="s">
        <v>232</v>
      </c>
      <c r="J178" s="26">
        <f>5*(-1)+1*1</f>
        <v>-4</v>
      </c>
    </row>
    <row r="179" spans="1:10" x14ac:dyDescent="0.25">
      <c r="A179" s="22" t="s">
        <v>53</v>
      </c>
      <c r="B179" s="22"/>
      <c r="C179" s="22"/>
      <c r="D179" s="22"/>
      <c r="E179" s="22"/>
      <c r="F179" s="22"/>
      <c r="G179" s="22"/>
      <c r="H179" s="25" t="s">
        <v>183</v>
      </c>
      <c r="I179" s="26" t="s">
        <v>233</v>
      </c>
      <c r="J179" s="26">
        <f>4*(-1)+3*1</f>
        <v>-1</v>
      </c>
    </row>
    <row r="180" spans="1:10" x14ac:dyDescent="0.25">
      <c r="A180" s="27">
        <v>7</v>
      </c>
      <c r="B180" s="28">
        <v>7</v>
      </c>
      <c r="C180" s="28">
        <v>6</v>
      </c>
      <c r="D180" s="28">
        <v>5</v>
      </c>
      <c r="E180" s="28">
        <v>4</v>
      </c>
      <c r="F180" s="28">
        <v>4</v>
      </c>
      <c r="G180" s="22"/>
      <c r="H180" s="25" t="s">
        <v>185</v>
      </c>
      <c r="I180" s="26" t="s">
        <v>234</v>
      </c>
      <c r="J180" s="26">
        <f>0*(-1)+7*1</f>
        <v>7</v>
      </c>
    </row>
    <row r="181" spans="1:10" x14ac:dyDescent="0.25">
      <c r="A181" s="29">
        <v>7</v>
      </c>
      <c r="B181" s="30">
        <v>7</v>
      </c>
      <c r="C181" s="30">
        <v>6</v>
      </c>
      <c r="D181" s="30">
        <v>5</v>
      </c>
      <c r="E181" s="30">
        <v>4</v>
      </c>
      <c r="F181" s="31">
        <v>4</v>
      </c>
      <c r="G181" s="22"/>
      <c r="H181" s="25" t="s">
        <v>188</v>
      </c>
      <c r="I181" s="26" t="s">
        <v>235</v>
      </c>
      <c r="J181" s="26">
        <f>1*(-1)+7*1</f>
        <v>6</v>
      </c>
    </row>
    <row r="182" spans="1:10" x14ac:dyDescent="0.25">
      <c r="A182" s="29">
        <v>0</v>
      </c>
      <c r="B182" s="30">
        <v>0</v>
      </c>
      <c r="C182" s="30">
        <v>1</v>
      </c>
      <c r="D182" s="30">
        <v>3</v>
      </c>
      <c r="E182" s="30">
        <v>4</v>
      </c>
      <c r="F182" s="31">
        <v>4</v>
      </c>
      <c r="G182" s="22"/>
      <c r="H182" s="25" t="s">
        <v>190</v>
      </c>
      <c r="I182" s="26" t="s">
        <v>221</v>
      </c>
      <c r="J182" s="26">
        <f>3*(-1)+6*1</f>
        <v>3</v>
      </c>
    </row>
    <row r="183" spans="1:10" x14ac:dyDescent="0.25">
      <c r="A183" s="29">
        <v>7</v>
      </c>
      <c r="B183" s="30">
        <v>7</v>
      </c>
      <c r="C183" s="30">
        <v>6</v>
      </c>
      <c r="D183" s="30">
        <v>6</v>
      </c>
      <c r="E183" s="30">
        <v>6</v>
      </c>
      <c r="F183" s="31">
        <v>6</v>
      </c>
      <c r="G183" s="22"/>
      <c r="H183" s="25" t="s">
        <v>192</v>
      </c>
      <c r="I183" s="26" t="s">
        <v>222</v>
      </c>
      <c r="J183" s="26">
        <f>4*(-1)+6*1</f>
        <v>2</v>
      </c>
    </row>
    <row r="184" spans="1:10" x14ac:dyDescent="0.25">
      <c r="A184" s="29">
        <v>7</v>
      </c>
      <c r="B184" s="30">
        <v>7</v>
      </c>
      <c r="C184" s="30">
        <v>7</v>
      </c>
      <c r="D184" s="30">
        <v>7</v>
      </c>
      <c r="E184" s="30">
        <v>6</v>
      </c>
      <c r="F184" s="31">
        <v>6</v>
      </c>
      <c r="G184" s="22"/>
      <c r="H184" s="25" t="s">
        <v>194</v>
      </c>
      <c r="I184" s="26" t="s">
        <v>223</v>
      </c>
      <c r="J184" s="26">
        <f>7*(-1)+7*1</f>
        <v>0</v>
      </c>
    </row>
    <row r="185" spans="1:10" x14ac:dyDescent="0.25">
      <c r="A185" s="29">
        <v>7</v>
      </c>
      <c r="B185" s="31">
        <v>7</v>
      </c>
      <c r="C185" s="31">
        <v>7</v>
      </c>
      <c r="D185" s="31">
        <v>7</v>
      </c>
      <c r="E185" s="31">
        <v>6</v>
      </c>
      <c r="F185" s="31">
        <v>6</v>
      </c>
      <c r="G185" s="22"/>
      <c r="H185" s="25" t="s">
        <v>196</v>
      </c>
      <c r="I185" s="26" t="s">
        <v>224</v>
      </c>
      <c r="J185" s="26">
        <f>6*(-1)+7*1</f>
        <v>1</v>
      </c>
    </row>
    <row r="186" spans="1:10" x14ac:dyDescent="0.25">
      <c r="A186" s="22"/>
      <c r="B186" s="22"/>
      <c r="C186" s="22"/>
      <c r="D186" s="22"/>
      <c r="E186" s="22"/>
      <c r="F186" s="22"/>
      <c r="G186" s="22"/>
      <c r="H186" s="25" t="s">
        <v>198</v>
      </c>
      <c r="I186" s="26" t="s">
        <v>224</v>
      </c>
      <c r="J186" s="26">
        <f>6*(-1)+7*1</f>
        <v>1</v>
      </c>
    </row>
    <row r="187" spans="1:10" x14ac:dyDescent="0.25">
      <c r="A187" s="22" t="s">
        <v>236</v>
      </c>
      <c r="B187" s="22"/>
      <c r="C187" s="22"/>
      <c r="D187" s="22"/>
      <c r="E187" s="22"/>
      <c r="F187" s="22"/>
      <c r="G187" s="22"/>
      <c r="H187" s="25" t="s">
        <v>200</v>
      </c>
      <c r="I187" s="26" t="s">
        <v>224</v>
      </c>
      <c r="J187" s="26">
        <f>6*(-1)+7*1</f>
        <v>1</v>
      </c>
    </row>
    <row r="188" spans="1:10" x14ac:dyDescent="0.25">
      <c r="A188" s="32">
        <v>-7</v>
      </c>
      <c r="B188" s="33">
        <v>-6</v>
      </c>
      <c r="C188" s="33">
        <v>-4</v>
      </c>
      <c r="D188" s="33">
        <v>-1</v>
      </c>
      <c r="E188" s="22"/>
      <c r="F188" s="22"/>
      <c r="G188" s="22"/>
      <c r="H188" s="25" t="s">
        <v>202</v>
      </c>
      <c r="I188" s="26" t="s">
        <v>223</v>
      </c>
      <c r="J188" s="26">
        <f>7*(-1)+7*1</f>
        <v>0</v>
      </c>
    </row>
    <row r="189" spans="1:10" x14ac:dyDescent="0.25">
      <c r="A189" s="34">
        <v>7</v>
      </c>
      <c r="B189" s="30">
        <v>6</v>
      </c>
      <c r="C189" s="30">
        <v>3</v>
      </c>
      <c r="D189" s="30">
        <v>2</v>
      </c>
      <c r="E189" s="22"/>
      <c r="F189" s="22"/>
      <c r="G189" s="22"/>
      <c r="H189" s="25" t="s">
        <v>204</v>
      </c>
      <c r="I189" s="26" t="s">
        <v>223</v>
      </c>
      <c r="J189" s="26">
        <f>7*(-1)+7*1</f>
        <v>0</v>
      </c>
    </row>
    <row r="190" spans="1:10" x14ac:dyDescent="0.25">
      <c r="A190" s="34">
        <v>0</v>
      </c>
      <c r="B190" s="30">
        <v>1</v>
      </c>
      <c r="C190" s="30">
        <v>1</v>
      </c>
      <c r="D190" s="30">
        <v>1</v>
      </c>
      <c r="E190" s="22"/>
      <c r="F190" s="22"/>
      <c r="G190" s="22"/>
      <c r="H190" s="25" t="s">
        <v>206</v>
      </c>
      <c r="I190" s="26" t="s">
        <v>223</v>
      </c>
      <c r="J190" s="26">
        <f>7*(-1)+7*1</f>
        <v>0</v>
      </c>
    </row>
    <row r="191" spans="1:10" x14ac:dyDescent="0.25">
      <c r="A191" s="34">
        <v>0</v>
      </c>
      <c r="B191" s="30">
        <v>0</v>
      </c>
      <c r="C191" s="30">
        <v>0</v>
      </c>
      <c r="D191" s="30">
        <v>1</v>
      </c>
      <c r="E191" s="22"/>
      <c r="F191" s="22"/>
      <c r="G191" s="22"/>
      <c r="H191" s="25" t="s">
        <v>208</v>
      </c>
      <c r="I191" s="26" t="s">
        <v>224</v>
      </c>
      <c r="J191" s="26">
        <f>6*(-1)+7*1</f>
        <v>1</v>
      </c>
    </row>
    <row r="193" spans="1:10" x14ac:dyDescent="0.25">
      <c r="A193" s="22" t="s">
        <v>283</v>
      </c>
      <c r="B193" s="22"/>
      <c r="C193" s="22"/>
      <c r="D193" s="22"/>
    </row>
    <row r="194" spans="1:10" x14ac:dyDescent="0.25">
      <c r="A194" s="32">
        <v>0</v>
      </c>
      <c r="B194" s="33">
        <v>0</v>
      </c>
      <c r="C194" s="33">
        <v>0</v>
      </c>
      <c r="D194" s="33">
        <v>0</v>
      </c>
    </row>
    <row r="195" spans="1:10" x14ac:dyDescent="0.25">
      <c r="A195" s="34">
        <v>7</v>
      </c>
      <c r="B195" s="30">
        <v>6</v>
      </c>
      <c r="C195" s="30">
        <v>3</v>
      </c>
      <c r="D195" s="30">
        <v>2</v>
      </c>
    </row>
    <row r="196" spans="1:10" x14ac:dyDescent="0.25">
      <c r="A196" s="34">
        <v>0</v>
      </c>
      <c r="B196" s="30">
        <v>1</v>
      </c>
      <c r="C196" s="30">
        <v>1</v>
      </c>
      <c r="D196" s="30">
        <v>1</v>
      </c>
    </row>
    <row r="197" spans="1:10" x14ac:dyDescent="0.25">
      <c r="A197" s="34">
        <v>0</v>
      </c>
      <c r="B197" s="30">
        <v>0</v>
      </c>
      <c r="C197" s="30">
        <v>0</v>
      </c>
      <c r="D197" s="30">
        <v>1</v>
      </c>
    </row>
    <row r="199" spans="1:10" x14ac:dyDescent="0.25">
      <c r="A199" s="11" t="s">
        <v>237</v>
      </c>
    </row>
    <row r="200" spans="1:10" x14ac:dyDescent="0.25">
      <c r="A200" s="11" t="s">
        <v>238</v>
      </c>
    </row>
    <row r="201" spans="1:10" x14ac:dyDescent="0.25">
      <c r="A201" t="s">
        <v>213</v>
      </c>
      <c r="H201" t="s">
        <v>239</v>
      </c>
    </row>
    <row r="202" spans="1:10" x14ac:dyDescent="0.25">
      <c r="A202" s="14">
        <v>0</v>
      </c>
      <c r="B202" s="14">
        <v>1</v>
      </c>
      <c r="C202" s="14">
        <v>0</v>
      </c>
      <c r="H202" s="14" t="s">
        <v>177</v>
      </c>
      <c r="I202" s="14" t="s">
        <v>240</v>
      </c>
      <c r="J202" s="14">
        <f>7*0+7*1+0*0+7*1+7*(-4)+0*1+6*0+6*1+1*0</f>
        <v>-8</v>
      </c>
    </row>
    <row r="203" spans="1:10" x14ac:dyDescent="0.25">
      <c r="A203" s="14">
        <v>1</v>
      </c>
      <c r="B203" s="14">
        <v>-4</v>
      </c>
      <c r="C203" s="14">
        <v>1</v>
      </c>
      <c r="H203" s="14" t="s">
        <v>179</v>
      </c>
      <c r="I203" s="14" t="s">
        <v>241</v>
      </c>
      <c r="J203" s="14">
        <f>7*0+7*1+0*0+6*1+6*(-4)+1*1+5*0+5*1+3*0</f>
        <v>-5</v>
      </c>
    </row>
    <row r="204" spans="1:10" x14ac:dyDescent="0.25">
      <c r="A204" s="14">
        <v>0</v>
      </c>
      <c r="B204" s="14">
        <v>1</v>
      </c>
      <c r="C204" s="14">
        <v>0</v>
      </c>
      <c r="H204" s="14" t="s">
        <v>181</v>
      </c>
      <c r="I204" s="14" t="s">
        <v>242</v>
      </c>
      <c r="J204" s="14">
        <f>6*0+6*1+1*0+5*1+5*(-4)+3*1+4*0+4*1+4*0</f>
        <v>-2</v>
      </c>
    </row>
    <row r="205" spans="1:10" x14ac:dyDescent="0.25">
      <c r="H205" s="14" t="s">
        <v>183</v>
      </c>
      <c r="I205" s="14" t="s">
        <v>243</v>
      </c>
      <c r="J205" s="14">
        <f>5*0+5*1+3*0+4*1+4*(-4)+4*1+4*0+4*1+4*0</f>
        <v>1</v>
      </c>
    </row>
    <row r="206" spans="1:10" x14ac:dyDescent="0.25">
      <c r="A206" t="s">
        <v>53</v>
      </c>
      <c r="H206" s="14" t="s">
        <v>185</v>
      </c>
      <c r="I206" s="14" t="s">
        <v>244</v>
      </c>
      <c r="J206" s="14">
        <f>7*0+0*1+7*0+7*1+0*(-4)+7*1+6*0+1*1+6*0</f>
        <v>15</v>
      </c>
    </row>
    <row r="207" spans="1:10" x14ac:dyDescent="0.25">
      <c r="A207" s="17">
        <v>7</v>
      </c>
      <c r="B207" s="17">
        <v>7</v>
      </c>
      <c r="C207" s="17">
        <v>6</v>
      </c>
      <c r="D207" s="17">
        <v>5</v>
      </c>
      <c r="E207" s="17">
        <v>4</v>
      </c>
      <c r="F207" s="17">
        <v>4</v>
      </c>
      <c r="H207" s="14" t="s">
        <v>188</v>
      </c>
      <c r="I207" s="14" t="s">
        <v>245</v>
      </c>
      <c r="J207" s="14">
        <f>7*0+0*1+7*0+6*1+1*(-4)+6*1+5*0+3*1+6*0</f>
        <v>11</v>
      </c>
    </row>
    <row r="208" spans="1:10" x14ac:dyDescent="0.25">
      <c r="A208" s="17">
        <v>7</v>
      </c>
      <c r="B208" s="18">
        <v>7</v>
      </c>
      <c r="C208" s="18">
        <v>6</v>
      </c>
      <c r="D208" s="18">
        <v>5</v>
      </c>
      <c r="E208" s="18">
        <v>4</v>
      </c>
      <c r="F208" s="17">
        <v>4</v>
      </c>
      <c r="H208" s="14" t="s">
        <v>190</v>
      </c>
      <c r="I208" s="14" t="s">
        <v>246</v>
      </c>
      <c r="J208" s="14">
        <f>6*0+1*1+6*0+5*1+3*(-4)+6*1+4*0+4*1+6*0</f>
        <v>4</v>
      </c>
    </row>
    <row r="209" spans="1:10" x14ac:dyDescent="0.25">
      <c r="A209" s="17">
        <v>0</v>
      </c>
      <c r="B209" s="18">
        <v>0</v>
      </c>
      <c r="C209" s="18">
        <v>1</v>
      </c>
      <c r="D209" s="18">
        <v>3</v>
      </c>
      <c r="E209" s="18">
        <v>4</v>
      </c>
      <c r="F209" s="17">
        <v>4</v>
      </c>
      <c r="H209" s="14" t="s">
        <v>192</v>
      </c>
      <c r="I209" s="14" t="s">
        <v>247</v>
      </c>
      <c r="J209" s="14">
        <f>5*0+3*1+6*0+4*1+4*(-4)+6*1+4*0+4*1+6*0</f>
        <v>1</v>
      </c>
    </row>
    <row r="210" spans="1:10" x14ac:dyDescent="0.25">
      <c r="A210" s="17">
        <v>7</v>
      </c>
      <c r="B210" s="18">
        <v>7</v>
      </c>
      <c r="C210" s="18">
        <v>6</v>
      </c>
      <c r="D210" s="18">
        <v>6</v>
      </c>
      <c r="E210" s="18">
        <v>6</v>
      </c>
      <c r="F210" s="17">
        <v>6</v>
      </c>
      <c r="H210" s="14" t="s">
        <v>194</v>
      </c>
      <c r="I210" s="14" t="s">
        <v>248</v>
      </c>
      <c r="J210" s="14">
        <f>0*0+7*1+7*0+0*1+7*(-4)+7*1+1*0+6*1+7*0</f>
        <v>-8</v>
      </c>
    </row>
    <row r="211" spans="1:10" x14ac:dyDescent="0.25">
      <c r="A211" s="17">
        <v>7</v>
      </c>
      <c r="B211" s="18">
        <v>7</v>
      </c>
      <c r="C211" s="18">
        <v>7</v>
      </c>
      <c r="D211" s="18">
        <v>7</v>
      </c>
      <c r="E211" s="18">
        <v>6</v>
      </c>
      <c r="F211" s="17">
        <v>6</v>
      </c>
      <c r="H211" s="14" t="s">
        <v>196</v>
      </c>
      <c r="I211" s="14" t="s">
        <v>249</v>
      </c>
      <c r="J211" s="14">
        <f>0*0+7*1+7*0+1*1+6*(-4)+7*1+3*0+6*1+7*0</f>
        <v>-3</v>
      </c>
    </row>
    <row r="212" spans="1:10" x14ac:dyDescent="0.25">
      <c r="A212" s="17">
        <v>7</v>
      </c>
      <c r="B212" s="17">
        <v>7</v>
      </c>
      <c r="C212" s="17">
        <v>7</v>
      </c>
      <c r="D212" s="17">
        <v>7</v>
      </c>
      <c r="E212" s="17">
        <v>6</v>
      </c>
      <c r="F212" s="17">
        <v>6</v>
      </c>
      <c r="H212" s="14" t="s">
        <v>198</v>
      </c>
      <c r="I212" s="14" t="s">
        <v>250</v>
      </c>
      <c r="J212" s="14">
        <f>1*0+6*1+7*0+3*1+6*(-4)+7*1+4*0+6*1+6*0</f>
        <v>-2</v>
      </c>
    </row>
    <row r="213" spans="1:10" x14ac:dyDescent="0.25">
      <c r="H213" s="14" t="s">
        <v>200</v>
      </c>
      <c r="I213" s="14" t="s">
        <v>251</v>
      </c>
      <c r="J213" s="14">
        <f>3*0+6*1+7*0+4*1+6*(-4)+6*1+4*0+6*1+6*0</f>
        <v>-2</v>
      </c>
    </row>
    <row r="214" spans="1:10" x14ac:dyDescent="0.25">
      <c r="A214" t="s">
        <v>252</v>
      </c>
      <c r="H214" s="14" t="s">
        <v>202</v>
      </c>
      <c r="I214" s="14" t="s">
        <v>253</v>
      </c>
      <c r="J214" s="14">
        <f>7*0+7*1+7*0+7*1+7*(-4)+7*1+6*0+7*1+7*0</f>
        <v>0</v>
      </c>
    </row>
    <row r="215" spans="1:10" x14ac:dyDescent="0.25">
      <c r="A215" s="18">
        <v>-8</v>
      </c>
      <c r="B215" s="18">
        <v>-5</v>
      </c>
      <c r="C215" s="18">
        <v>-2</v>
      </c>
      <c r="D215" s="18">
        <v>1</v>
      </c>
      <c r="H215" s="14" t="s">
        <v>204</v>
      </c>
      <c r="I215" s="14" t="s">
        <v>254</v>
      </c>
      <c r="J215" s="14">
        <f>7*0+7*1+7*0+6*1+7*(-4)+7*1+6*0+7*1+7*0</f>
        <v>-1</v>
      </c>
    </row>
    <row r="216" spans="1:10" x14ac:dyDescent="0.25">
      <c r="A216" s="18">
        <v>15</v>
      </c>
      <c r="B216" s="18">
        <v>11</v>
      </c>
      <c r="C216" s="18">
        <v>4</v>
      </c>
      <c r="D216" s="18">
        <v>1</v>
      </c>
      <c r="H216" s="14" t="s">
        <v>206</v>
      </c>
      <c r="I216" s="14" t="s">
        <v>255</v>
      </c>
      <c r="J216" s="14">
        <f>6*0+7*1+7*0+6*1+7*(-4)+7*1+6*0+6*1+6*0</f>
        <v>-2</v>
      </c>
    </row>
    <row r="217" spans="1:10" x14ac:dyDescent="0.25">
      <c r="A217" s="18">
        <v>-8</v>
      </c>
      <c r="B217" s="18">
        <v>-3</v>
      </c>
      <c r="C217" s="18">
        <v>-2</v>
      </c>
      <c r="D217" s="18">
        <v>-2</v>
      </c>
      <c r="H217" s="14" t="s">
        <v>208</v>
      </c>
      <c r="I217" s="14" t="s">
        <v>256</v>
      </c>
      <c r="J217" s="14">
        <f>6*0+7*1+7*0+6*1+6*(-4)+6*1+6*0+6*1+6*0</f>
        <v>1</v>
      </c>
    </row>
    <row r="218" spans="1:10" x14ac:dyDescent="0.25">
      <c r="A218" s="18">
        <v>0</v>
      </c>
      <c r="B218" s="18">
        <v>-1</v>
      </c>
      <c r="C218" s="18">
        <v>-2</v>
      </c>
      <c r="D218" s="18">
        <v>1</v>
      </c>
    </row>
    <row r="220" spans="1:10" x14ac:dyDescent="0.25">
      <c r="A220" t="s">
        <v>284</v>
      </c>
    </row>
    <row r="221" spans="1:10" x14ac:dyDescent="0.25">
      <c r="A221" t="s">
        <v>257</v>
      </c>
    </row>
    <row r="222" spans="1:10" x14ac:dyDescent="0.25">
      <c r="A222" s="23">
        <v>15</v>
      </c>
      <c r="B222" s="24">
        <v>11</v>
      </c>
      <c r="C222" s="24">
        <v>7</v>
      </c>
      <c r="D222" s="24">
        <v>3</v>
      </c>
    </row>
    <row r="223" spans="1:10" x14ac:dyDescent="0.25">
      <c r="A223" s="25">
        <v>-15</v>
      </c>
      <c r="B223" s="26">
        <v>-10</v>
      </c>
      <c r="C223" s="26">
        <v>-1</v>
      </c>
      <c r="D223" s="26">
        <v>3</v>
      </c>
    </row>
    <row r="224" spans="1:10" x14ac:dyDescent="0.25">
      <c r="A224" s="25">
        <v>15</v>
      </c>
      <c r="B224" s="26">
        <v>9</v>
      </c>
      <c r="C224" s="26">
        <v>8</v>
      </c>
      <c r="D224" s="26">
        <v>8</v>
      </c>
    </row>
    <row r="225" spans="1:10" x14ac:dyDescent="0.25">
      <c r="A225" s="25">
        <v>7</v>
      </c>
      <c r="B225" s="26">
        <v>8</v>
      </c>
      <c r="C225" s="26">
        <v>9</v>
      </c>
      <c r="D225" s="26">
        <v>5</v>
      </c>
    </row>
    <row r="227" spans="1:10" x14ac:dyDescent="0.25">
      <c r="A227" t="s">
        <v>285</v>
      </c>
    </row>
    <row r="229" spans="1:10" x14ac:dyDescent="0.25">
      <c r="A229" s="23">
        <v>15</v>
      </c>
      <c r="B229" s="24">
        <v>11</v>
      </c>
      <c r="C229" s="24">
        <v>7</v>
      </c>
      <c r="D229" s="24">
        <v>3</v>
      </c>
    </row>
    <row r="230" spans="1:10" x14ac:dyDescent="0.25">
      <c r="A230" s="25">
        <v>0</v>
      </c>
      <c r="B230" s="26">
        <v>0</v>
      </c>
      <c r="C230" s="26">
        <v>0</v>
      </c>
      <c r="D230" s="26">
        <v>3</v>
      </c>
    </row>
    <row r="231" spans="1:10" x14ac:dyDescent="0.25">
      <c r="A231" s="25">
        <v>15</v>
      </c>
      <c r="B231" s="26">
        <v>9</v>
      </c>
      <c r="C231" s="26">
        <v>8</v>
      </c>
      <c r="D231" s="26">
        <v>8</v>
      </c>
    </row>
    <row r="232" spans="1:10" x14ac:dyDescent="0.25">
      <c r="A232" s="25">
        <v>7</v>
      </c>
      <c r="B232" s="26">
        <v>8</v>
      </c>
      <c r="C232" s="26">
        <v>9</v>
      </c>
      <c r="D232" s="26">
        <v>5</v>
      </c>
    </row>
    <row r="233" spans="1:10" x14ac:dyDescent="0.25">
      <c r="A233" s="36"/>
      <c r="B233" s="36"/>
      <c r="C233" s="36"/>
      <c r="D233" s="36"/>
    </row>
    <row r="234" spans="1:10" x14ac:dyDescent="0.25">
      <c r="A234" s="36"/>
      <c r="B234" s="36"/>
      <c r="C234" s="36"/>
      <c r="D234" s="36"/>
    </row>
    <row r="235" spans="1:10" x14ac:dyDescent="0.25">
      <c r="A235" s="11" t="s">
        <v>258</v>
      </c>
      <c r="H235" t="s">
        <v>259</v>
      </c>
    </row>
    <row r="236" spans="1:10" x14ac:dyDescent="0.25">
      <c r="A236" t="s">
        <v>213</v>
      </c>
      <c r="H236" s="14" t="s">
        <v>177</v>
      </c>
      <c r="I236" s="14" t="s">
        <v>260</v>
      </c>
      <c r="J236" s="14">
        <f>7*0+7*(-1)+0*0+7*(-1)+7*5+0*(-1)+6*0+6*(-1)+1*0</f>
        <v>15</v>
      </c>
    </row>
    <row r="237" spans="1:10" x14ac:dyDescent="0.25">
      <c r="A237" s="14">
        <v>0</v>
      </c>
      <c r="B237" s="14">
        <v>-1</v>
      </c>
      <c r="C237" s="14">
        <v>0</v>
      </c>
      <c r="H237" s="14" t="s">
        <v>179</v>
      </c>
      <c r="I237" s="14" t="s">
        <v>261</v>
      </c>
      <c r="J237" s="14">
        <f>7*0+7*(-1)+0*0+6*(-1)+6*5+1*(-1)+5*0+5*(-1)+3*0</f>
        <v>11</v>
      </c>
    </row>
    <row r="238" spans="1:10" x14ac:dyDescent="0.25">
      <c r="A238" s="14">
        <v>-1</v>
      </c>
      <c r="B238" s="14">
        <v>5</v>
      </c>
      <c r="C238" s="14">
        <v>-1</v>
      </c>
      <c r="H238" s="14" t="s">
        <v>181</v>
      </c>
      <c r="I238" s="14" t="s">
        <v>262</v>
      </c>
      <c r="J238" s="14">
        <f>6*0+6*(-1)+1*0+5*(-1)+5*5+3*(-1)+4*0+4*(-1)+4*0</f>
        <v>7</v>
      </c>
    </row>
    <row r="239" spans="1:10" x14ac:dyDescent="0.25">
      <c r="A239" s="14">
        <v>0</v>
      </c>
      <c r="B239" s="14">
        <v>-1</v>
      </c>
      <c r="C239" s="14">
        <v>0</v>
      </c>
      <c r="H239" s="14" t="s">
        <v>183</v>
      </c>
      <c r="I239" s="14" t="s">
        <v>263</v>
      </c>
      <c r="J239" s="14">
        <f>5*0+5*(-1)+3*0+4*(-1)+4*5+4*(-1)+4*0+4*(-1)+4*0</f>
        <v>3</v>
      </c>
    </row>
    <row r="240" spans="1:10" x14ac:dyDescent="0.25">
      <c r="H240" s="14" t="s">
        <v>185</v>
      </c>
      <c r="I240" s="14" t="s">
        <v>264</v>
      </c>
      <c r="J240" s="14">
        <f>7*0+0*(-1)+7*0+7*(-1)+0*5+7*(-1)+6*0+1*(-1)+6*0</f>
        <v>-15</v>
      </c>
    </row>
    <row r="241" spans="1:10" x14ac:dyDescent="0.25">
      <c r="A241" t="s">
        <v>53</v>
      </c>
      <c r="H241" s="14" t="s">
        <v>188</v>
      </c>
      <c r="I241" s="14" t="s">
        <v>265</v>
      </c>
      <c r="J241" s="14">
        <f>7*0+0*(-1)+7*0+6*(-1)+1*5+6*(-1)+5*0+3*(-1)+6*0</f>
        <v>-10</v>
      </c>
    </row>
    <row r="242" spans="1:10" x14ac:dyDescent="0.25">
      <c r="A242" s="17">
        <v>7</v>
      </c>
      <c r="B242" s="17">
        <v>7</v>
      </c>
      <c r="C242" s="17">
        <v>6</v>
      </c>
      <c r="D242" s="17">
        <v>5</v>
      </c>
      <c r="E242" s="17">
        <v>4</v>
      </c>
      <c r="F242" s="17">
        <v>4</v>
      </c>
      <c r="H242" s="14" t="s">
        <v>190</v>
      </c>
      <c r="I242" s="14" t="s">
        <v>266</v>
      </c>
      <c r="J242" s="14">
        <f>6*0+1*(-1)+6*0+5*(-1)+3*5+6*(-1)+4*0+4*(-1)+6*0</f>
        <v>-1</v>
      </c>
    </row>
    <row r="243" spans="1:10" x14ac:dyDescent="0.25">
      <c r="A243" s="17">
        <v>7</v>
      </c>
      <c r="B243" s="18">
        <v>7</v>
      </c>
      <c r="C243" s="18">
        <v>6</v>
      </c>
      <c r="D243" s="18">
        <v>5</v>
      </c>
      <c r="E243" s="18">
        <v>4</v>
      </c>
      <c r="F243" s="17">
        <v>4</v>
      </c>
      <c r="H243" s="14" t="s">
        <v>192</v>
      </c>
      <c r="I243" s="14" t="s">
        <v>267</v>
      </c>
      <c r="J243" s="14">
        <f>5*0+3*(-1)+6*0+4*(-1)+4*5+6*(-1)+4*0+4*(-1)+6*0</f>
        <v>3</v>
      </c>
    </row>
    <row r="244" spans="1:10" x14ac:dyDescent="0.25">
      <c r="A244" s="17">
        <v>0</v>
      </c>
      <c r="B244" s="18">
        <v>0</v>
      </c>
      <c r="C244" s="18">
        <v>1</v>
      </c>
      <c r="D244" s="18">
        <v>3</v>
      </c>
      <c r="E244" s="18">
        <v>4</v>
      </c>
      <c r="F244" s="17">
        <v>4</v>
      </c>
      <c r="H244" s="14" t="s">
        <v>194</v>
      </c>
      <c r="I244" s="14" t="s">
        <v>268</v>
      </c>
      <c r="J244" s="14">
        <f>0*0+7*(-1)+7*0+0*(-1)+7*5+7*(-1)+1*0+6*(-1)+7*0</f>
        <v>15</v>
      </c>
    </row>
    <row r="245" spans="1:10" x14ac:dyDescent="0.25">
      <c r="A245" s="17">
        <v>7</v>
      </c>
      <c r="B245" s="18">
        <v>7</v>
      </c>
      <c r="C245" s="18">
        <v>6</v>
      </c>
      <c r="D245" s="18">
        <v>6</v>
      </c>
      <c r="E245" s="18">
        <v>6</v>
      </c>
      <c r="F245" s="17">
        <v>6</v>
      </c>
      <c r="H245" s="14" t="s">
        <v>196</v>
      </c>
      <c r="I245" s="14" t="s">
        <v>269</v>
      </c>
      <c r="J245" s="14">
        <f>0*0+7*(-1)+7*0+1*(-1)+6*5+7*(-1)+3*0+6*(-1)+7*0</f>
        <v>9</v>
      </c>
    </row>
    <row r="246" spans="1:10" x14ac:dyDescent="0.25">
      <c r="A246" s="17">
        <v>7</v>
      </c>
      <c r="B246" s="18">
        <v>7</v>
      </c>
      <c r="C246" s="18">
        <v>7</v>
      </c>
      <c r="D246" s="18">
        <v>7</v>
      </c>
      <c r="E246" s="18">
        <v>6</v>
      </c>
      <c r="F246" s="17">
        <v>6</v>
      </c>
      <c r="H246" s="14" t="s">
        <v>198</v>
      </c>
      <c r="I246" s="14" t="s">
        <v>270</v>
      </c>
      <c r="J246" s="14">
        <f>1*0+6*(-1)+7*0+3*(-1)+6*5+7*(-1)+4*0+6*(-1)+6*0</f>
        <v>8</v>
      </c>
    </row>
    <row r="247" spans="1:10" x14ac:dyDescent="0.25">
      <c r="A247" s="17">
        <v>7</v>
      </c>
      <c r="B247" s="17">
        <v>7</v>
      </c>
      <c r="C247" s="17">
        <v>7</v>
      </c>
      <c r="D247" s="17">
        <v>7</v>
      </c>
      <c r="E247" s="17">
        <v>6</v>
      </c>
      <c r="F247" s="17">
        <v>6</v>
      </c>
      <c r="H247" s="14" t="s">
        <v>200</v>
      </c>
      <c r="I247" s="14" t="s">
        <v>271</v>
      </c>
      <c r="J247" s="14">
        <f>3*0+6*(-1)+7*0+4*(-1)+6*5+6*(-1)+4*0+6*(-1)+6*0</f>
        <v>8</v>
      </c>
    </row>
    <row r="248" spans="1:10" x14ac:dyDescent="0.25">
      <c r="H248" s="14" t="s">
        <v>202</v>
      </c>
      <c r="I248" s="14" t="s">
        <v>272</v>
      </c>
      <c r="J248" s="14">
        <f>7*0+7*(-1)+7*0+7*(-1)+7*5+7*(-1)+6*0+7*(-1)+7*0</f>
        <v>7</v>
      </c>
    </row>
    <row r="249" spans="1:10" x14ac:dyDescent="0.25">
      <c r="A249" t="s">
        <v>273</v>
      </c>
      <c r="H249" s="14" t="s">
        <v>204</v>
      </c>
      <c r="I249" s="14" t="s">
        <v>274</v>
      </c>
      <c r="J249" s="14">
        <f>7*0+7*(-1)+7*0+6*(-1)+7*5+7*(-1)+6*0+7*(-1)+7*0</f>
        <v>8</v>
      </c>
    </row>
    <row r="250" spans="1:10" x14ac:dyDescent="0.25">
      <c r="A250" s="18">
        <v>15</v>
      </c>
      <c r="B250" s="18">
        <v>11</v>
      </c>
      <c r="C250" s="18">
        <v>7</v>
      </c>
      <c r="D250" s="18">
        <v>3</v>
      </c>
      <c r="H250" s="14" t="s">
        <v>206</v>
      </c>
      <c r="I250" s="14" t="s">
        <v>275</v>
      </c>
      <c r="J250" s="14">
        <f>6*0+7*(-1)+7*0+6*(-1)+7*5+7*(-1)+6*0+6*(-1)+6*0</f>
        <v>9</v>
      </c>
    </row>
    <row r="251" spans="1:10" x14ac:dyDescent="0.25">
      <c r="A251" s="18">
        <v>-15</v>
      </c>
      <c r="B251" s="18">
        <v>-10</v>
      </c>
      <c r="C251" s="18">
        <v>-1</v>
      </c>
      <c r="D251" s="18">
        <v>3</v>
      </c>
      <c r="H251" s="14" t="s">
        <v>208</v>
      </c>
      <c r="I251" s="14" t="s">
        <v>276</v>
      </c>
      <c r="J251" s="14">
        <f>6*0+7*(-1)+7*0+6*(-1)+6*5+6*(-1)+6*0+6*(-1)+6*0</f>
        <v>5</v>
      </c>
    </row>
    <row r="252" spans="1:10" x14ac:dyDescent="0.25">
      <c r="A252" s="18">
        <v>15</v>
      </c>
      <c r="B252" s="18">
        <v>9</v>
      </c>
      <c r="C252" s="18">
        <v>8</v>
      </c>
      <c r="D252" s="18">
        <v>8</v>
      </c>
    </row>
    <row r="253" spans="1:10" x14ac:dyDescent="0.25">
      <c r="A253" s="18">
        <v>7</v>
      </c>
      <c r="B253" s="18">
        <v>8</v>
      </c>
      <c r="C253" s="18">
        <v>9</v>
      </c>
      <c r="D253" s="18">
        <v>5</v>
      </c>
    </row>
    <row r="256" spans="1:10" x14ac:dyDescent="0.25">
      <c r="A256" t="s">
        <v>286</v>
      </c>
    </row>
    <row r="258" spans="1:4" x14ac:dyDescent="0.25">
      <c r="A258" s="23">
        <v>15</v>
      </c>
      <c r="B258" s="24">
        <v>11</v>
      </c>
      <c r="C258" s="24">
        <v>7</v>
      </c>
      <c r="D258" s="24">
        <v>3</v>
      </c>
    </row>
    <row r="259" spans="1:4" x14ac:dyDescent="0.25">
      <c r="A259" s="25">
        <v>0</v>
      </c>
      <c r="B259" s="26">
        <v>0</v>
      </c>
      <c r="C259" s="26">
        <v>0</v>
      </c>
      <c r="D259" s="26">
        <v>3</v>
      </c>
    </row>
    <row r="260" spans="1:4" x14ac:dyDescent="0.25">
      <c r="A260" s="25">
        <v>15</v>
      </c>
      <c r="B260" s="26">
        <v>9</v>
      </c>
      <c r="C260" s="26">
        <v>8</v>
      </c>
      <c r="D260" s="26">
        <v>8</v>
      </c>
    </row>
    <row r="261" spans="1:4" x14ac:dyDescent="0.25">
      <c r="A261" s="25">
        <v>7</v>
      </c>
      <c r="B261" s="26">
        <v>8</v>
      </c>
      <c r="C261" s="26">
        <v>9</v>
      </c>
      <c r="D261" s="26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opLeftCell="A55" workbookViewId="0">
      <selection activeCell="A44" sqref="A44"/>
    </sheetView>
  </sheetViews>
  <sheetFormatPr defaultRowHeight="15" x14ac:dyDescent="0.25"/>
  <cols>
    <col min="10" max="10" width="45" customWidth="1"/>
  </cols>
  <sheetData>
    <row r="1" spans="1:6" s="11" customFormat="1" x14ac:dyDescent="0.25">
      <c r="A1" s="11" t="s">
        <v>292</v>
      </c>
    </row>
    <row r="3" spans="1:6" x14ac:dyDescent="0.25">
      <c r="A3" s="11" t="s">
        <v>293</v>
      </c>
    </row>
    <row r="4" spans="1:6" ht="14.45" x14ac:dyDescent="0.3">
      <c r="A4" s="14">
        <v>7</v>
      </c>
      <c r="B4" s="14">
        <v>6</v>
      </c>
      <c r="C4" s="14">
        <v>5</v>
      </c>
      <c r="D4" s="14">
        <v>4</v>
      </c>
    </row>
    <row r="5" spans="1:6" ht="14.45" x14ac:dyDescent="0.3">
      <c r="A5" s="14">
        <v>0</v>
      </c>
      <c r="B5" s="14">
        <v>1</v>
      </c>
      <c r="C5" s="14">
        <v>3</v>
      </c>
      <c r="D5" s="14">
        <v>4</v>
      </c>
    </row>
    <row r="6" spans="1:6" ht="14.45" x14ac:dyDescent="0.3">
      <c r="A6" s="14">
        <v>7</v>
      </c>
      <c r="B6" s="14">
        <v>6</v>
      </c>
      <c r="C6" s="14">
        <v>6</v>
      </c>
      <c r="D6" s="14">
        <v>6</v>
      </c>
    </row>
    <row r="7" spans="1:6" ht="14.45" x14ac:dyDescent="0.3">
      <c r="A7" s="14">
        <v>7</v>
      </c>
      <c r="B7" s="14">
        <v>7</v>
      </c>
      <c r="C7" s="14">
        <v>7</v>
      </c>
      <c r="D7" s="14">
        <v>6</v>
      </c>
    </row>
    <row r="10" spans="1:6" x14ac:dyDescent="0.25">
      <c r="A10" s="11" t="s">
        <v>294</v>
      </c>
      <c r="B10" s="11"/>
      <c r="C10" s="11"/>
      <c r="D10" s="11"/>
      <c r="E10" s="11"/>
      <c r="F10" s="11"/>
    </row>
    <row r="11" spans="1:6" x14ac:dyDescent="0.25">
      <c r="A11" t="s">
        <v>295</v>
      </c>
    </row>
    <row r="13" spans="1:6" x14ac:dyDescent="0.25">
      <c r="A13" s="11" t="s">
        <v>301</v>
      </c>
      <c r="B13" s="11"/>
      <c r="C13" s="11"/>
      <c r="D13" s="11"/>
      <c r="E13" s="11"/>
    </row>
    <row r="15" spans="1:6" x14ac:dyDescent="0.25">
      <c r="A15" t="s">
        <v>42</v>
      </c>
    </row>
    <row r="16" spans="1:6" ht="14.45" x14ac:dyDescent="0.3">
      <c r="A16" s="37">
        <v>1</v>
      </c>
      <c r="B16" s="37">
        <v>1</v>
      </c>
      <c r="C16" s="37">
        <v>1</v>
      </c>
    </row>
    <row r="17" spans="1:11" ht="14.45" x14ac:dyDescent="0.3">
      <c r="A17" s="37">
        <v>1</v>
      </c>
      <c r="B17" s="37">
        <v>1</v>
      </c>
      <c r="C17" s="37">
        <v>1</v>
      </c>
    </row>
    <row r="18" spans="1:11" ht="14.45" x14ac:dyDescent="0.3">
      <c r="A18" s="37">
        <v>1</v>
      </c>
      <c r="B18" s="37">
        <v>1</v>
      </c>
      <c r="C18" s="37">
        <v>1</v>
      </c>
    </row>
    <row r="19" spans="1:11" ht="14.45" x14ac:dyDescent="0.3">
      <c r="A19" s="16"/>
      <c r="B19" s="16"/>
      <c r="C19" s="16"/>
    </row>
    <row r="20" spans="1:11" x14ac:dyDescent="0.25">
      <c r="A20" t="s">
        <v>53</v>
      </c>
    </row>
    <row r="21" spans="1:11" x14ac:dyDescent="0.25">
      <c r="A21" s="17">
        <v>7</v>
      </c>
      <c r="B21" s="17">
        <v>7</v>
      </c>
      <c r="C21" s="17">
        <v>6</v>
      </c>
      <c r="D21" s="17">
        <v>5</v>
      </c>
      <c r="E21" s="17">
        <v>4</v>
      </c>
      <c r="F21" s="17">
        <v>4</v>
      </c>
      <c r="I21" t="s">
        <v>43</v>
      </c>
    </row>
    <row r="22" spans="1:11" ht="16.149999999999999" x14ac:dyDescent="0.3">
      <c r="A22" s="17">
        <v>7</v>
      </c>
      <c r="B22" s="18">
        <v>7</v>
      </c>
      <c r="C22" s="18">
        <v>6</v>
      </c>
      <c r="D22" s="18">
        <v>5</v>
      </c>
      <c r="E22" s="18">
        <v>4</v>
      </c>
      <c r="F22" s="17">
        <v>4</v>
      </c>
      <c r="I22" s="14" t="s">
        <v>45</v>
      </c>
      <c r="J22" s="14" t="s">
        <v>296</v>
      </c>
      <c r="K22" s="14">
        <v>0</v>
      </c>
    </row>
    <row r="23" spans="1:11" x14ac:dyDescent="0.25">
      <c r="A23" s="17">
        <v>0</v>
      </c>
      <c r="B23" s="18">
        <v>0</v>
      </c>
      <c r="C23" s="18">
        <v>1</v>
      </c>
      <c r="D23" s="18">
        <v>3</v>
      </c>
      <c r="E23" s="18">
        <v>4</v>
      </c>
      <c r="F23" s="17">
        <v>4</v>
      </c>
      <c r="I23" s="14" t="s">
        <v>47</v>
      </c>
      <c r="J23" s="14" t="s">
        <v>297</v>
      </c>
      <c r="K23" s="14"/>
    </row>
    <row r="24" spans="1:11" x14ac:dyDescent="0.25">
      <c r="A24" s="17">
        <v>7</v>
      </c>
      <c r="B24" s="18">
        <v>7</v>
      </c>
      <c r="C24" s="18">
        <v>6</v>
      </c>
      <c r="D24" s="18">
        <v>6</v>
      </c>
      <c r="E24" s="18">
        <v>6</v>
      </c>
      <c r="F24" s="17">
        <v>6</v>
      </c>
      <c r="I24" s="14" t="s">
        <v>49</v>
      </c>
      <c r="J24" s="14" t="s">
        <v>297</v>
      </c>
      <c r="K24" s="14"/>
    </row>
    <row r="25" spans="1:11" x14ac:dyDescent="0.25">
      <c r="A25" s="17">
        <v>7</v>
      </c>
      <c r="B25" s="18">
        <v>7</v>
      </c>
      <c r="C25" s="18">
        <v>7</v>
      </c>
      <c r="D25" s="18">
        <v>7</v>
      </c>
      <c r="E25" s="18">
        <v>6</v>
      </c>
      <c r="F25" s="17">
        <v>6</v>
      </c>
      <c r="I25" s="14" t="s">
        <v>51</v>
      </c>
      <c r="J25" s="14" t="s">
        <v>297</v>
      </c>
      <c r="K25" s="14"/>
    </row>
    <row r="26" spans="1:11" x14ac:dyDescent="0.25">
      <c r="A26" s="17">
        <v>7</v>
      </c>
      <c r="B26" s="17">
        <v>7</v>
      </c>
      <c r="C26" s="17">
        <v>7</v>
      </c>
      <c r="D26" s="17">
        <v>7</v>
      </c>
      <c r="E26" s="17">
        <v>6</v>
      </c>
      <c r="F26" s="17">
        <v>6</v>
      </c>
      <c r="I26" s="14" t="s">
        <v>54</v>
      </c>
      <c r="J26" s="14" t="s">
        <v>297</v>
      </c>
      <c r="K26" s="14"/>
    </row>
    <row r="27" spans="1:11" x14ac:dyDescent="0.25">
      <c r="I27" s="14" t="s">
        <v>56</v>
      </c>
      <c r="J27" s="14" t="s">
        <v>297</v>
      </c>
      <c r="K27" s="14"/>
    </row>
    <row r="28" spans="1:11" x14ac:dyDescent="0.25">
      <c r="A28" t="s">
        <v>298</v>
      </c>
      <c r="I28" s="14" t="s">
        <v>58</v>
      </c>
      <c r="J28" s="14" t="s">
        <v>297</v>
      </c>
      <c r="K28" s="14"/>
    </row>
    <row r="29" spans="1:11" x14ac:dyDescent="0.25">
      <c r="I29" s="14" t="s">
        <v>60</v>
      </c>
      <c r="J29" s="14" t="s">
        <v>297</v>
      </c>
      <c r="K29" s="14"/>
    </row>
    <row r="30" spans="1:11" x14ac:dyDescent="0.25">
      <c r="B30" s="14">
        <v>0</v>
      </c>
      <c r="C30" s="14" t="s">
        <v>47</v>
      </c>
      <c r="D30" s="14" t="s">
        <v>49</v>
      </c>
      <c r="E30" s="14" t="s">
        <v>51</v>
      </c>
      <c r="I30" s="14" t="s">
        <v>62</v>
      </c>
      <c r="J30" s="14" t="s">
        <v>297</v>
      </c>
      <c r="K30" s="14"/>
    </row>
    <row r="31" spans="1:11" x14ac:dyDescent="0.25">
      <c r="B31" s="14" t="s">
        <v>54</v>
      </c>
      <c r="C31" s="14" t="s">
        <v>56</v>
      </c>
      <c r="D31" s="14" t="s">
        <v>58</v>
      </c>
      <c r="E31" s="14" t="s">
        <v>60</v>
      </c>
      <c r="I31" s="14" t="s">
        <v>64</v>
      </c>
      <c r="J31" s="14" t="s">
        <v>297</v>
      </c>
      <c r="K31" s="14"/>
    </row>
    <row r="32" spans="1:11" x14ac:dyDescent="0.25">
      <c r="B32" s="14" t="s">
        <v>62</v>
      </c>
      <c r="C32" s="14" t="s">
        <v>64</v>
      </c>
      <c r="D32" s="14" t="s">
        <v>66</v>
      </c>
      <c r="E32" s="14" t="s">
        <v>68</v>
      </c>
      <c r="I32" s="14" t="s">
        <v>66</v>
      </c>
      <c r="J32" s="14" t="s">
        <v>297</v>
      </c>
      <c r="K32" s="14"/>
    </row>
    <row r="33" spans="1:11" x14ac:dyDescent="0.25">
      <c r="B33" s="14" t="s">
        <v>71</v>
      </c>
      <c r="C33" s="14" t="s">
        <v>73</v>
      </c>
      <c r="D33" s="14" t="s">
        <v>75</v>
      </c>
      <c r="E33" s="14" t="s">
        <v>77</v>
      </c>
      <c r="I33" s="14" t="s">
        <v>68</v>
      </c>
      <c r="J33" s="14" t="s">
        <v>297</v>
      </c>
      <c r="K33" s="14"/>
    </row>
    <row r="34" spans="1:11" x14ac:dyDescent="0.25">
      <c r="I34" s="14" t="s">
        <v>71</v>
      </c>
      <c r="J34" s="14" t="s">
        <v>297</v>
      </c>
      <c r="K34" s="14"/>
    </row>
    <row r="35" spans="1:11" x14ac:dyDescent="0.25">
      <c r="A35" t="s">
        <v>299</v>
      </c>
      <c r="I35" s="14" t="s">
        <v>73</v>
      </c>
      <c r="J35" s="14" t="s">
        <v>297</v>
      </c>
      <c r="K35" s="14"/>
    </row>
    <row r="36" spans="1:11" x14ac:dyDescent="0.25">
      <c r="A36" t="s">
        <v>300</v>
      </c>
      <c r="I36" s="14" t="s">
        <v>75</v>
      </c>
      <c r="J36" s="14" t="s">
        <v>297</v>
      </c>
      <c r="K36" s="14"/>
    </row>
    <row r="37" spans="1:11" x14ac:dyDescent="0.25">
      <c r="I37" s="14" t="s">
        <v>77</v>
      </c>
      <c r="J37" s="14" t="s">
        <v>297</v>
      </c>
      <c r="K37" s="14"/>
    </row>
    <row r="41" spans="1:11" x14ac:dyDescent="0.25">
      <c r="A41" s="11" t="s">
        <v>302</v>
      </c>
    </row>
    <row r="43" spans="1:11" x14ac:dyDescent="0.25">
      <c r="A43" t="s">
        <v>311</v>
      </c>
    </row>
    <row r="45" spans="1:11" ht="19.149999999999999" customHeight="1" x14ac:dyDescent="0.25">
      <c r="A45" s="11" t="s">
        <v>303</v>
      </c>
    </row>
    <row r="46" spans="1:11" ht="6.6" customHeight="1" x14ac:dyDescent="0.3"/>
    <row r="47" spans="1:11" x14ac:dyDescent="0.25">
      <c r="A47" t="s">
        <v>304</v>
      </c>
    </row>
    <row r="49" spans="1:11" x14ac:dyDescent="0.25">
      <c r="A49" s="11" t="s">
        <v>306</v>
      </c>
    </row>
    <row r="51" spans="1:11" x14ac:dyDescent="0.25">
      <c r="A51" t="s">
        <v>305</v>
      </c>
    </row>
    <row r="52" spans="1:11" ht="14.45" x14ac:dyDescent="0.3">
      <c r="A52" s="37">
        <v>1</v>
      </c>
      <c r="B52" s="37">
        <v>1</v>
      </c>
      <c r="C52" s="37">
        <v>1</v>
      </c>
    </row>
    <row r="53" spans="1:11" ht="14.45" x14ac:dyDescent="0.3">
      <c r="A53" s="37">
        <v>1</v>
      </c>
      <c r="B53" s="37">
        <v>1</v>
      </c>
      <c r="C53" s="37">
        <v>1</v>
      </c>
    </row>
    <row r="54" spans="1:11" ht="14.45" x14ac:dyDescent="0.3">
      <c r="A54" s="37">
        <v>1</v>
      </c>
      <c r="B54" s="37">
        <v>1</v>
      </c>
      <c r="C54" s="37">
        <v>1</v>
      </c>
    </row>
    <row r="55" spans="1:11" ht="14.45" x14ac:dyDescent="0.3">
      <c r="A55" s="16"/>
      <c r="B55" s="16"/>
      <c r="C55" s="16"/>
    </row>
    <row r="56" spans="1:11" x14ac:dyDescent="0.25">
      <c r="A56" t="s">
        <v>53</v>
      </c>
    </row>
    <row r="57" spans="1:11" x14ac:dyDescent="0.25">
      <c r="A57" s="17">
        <v>7</v>
      </c>
      <c r="B57" s="17">
        <v>7</v>
      </c>
      <c r="C57" s="17">
        <v>6</v>
      </c>
      <c r="D57" s="17">
        <v>5</v>
      </c>
      <c r="E57" s="17">
        <v>4</v>
      </c>
      <c r="F57" s="17">
        <v>4</v>
      </c>
      <c r="I57" t="s">
        <v>43</v>
      </c>
    </row>
    <row r="58" spans="1:11" ht="14.45" x14ac:dyDescent="0.3">
      <c r="A58" s="17">
        <v>7</v>
      </c>
      <c r="B58" s="18">
        <v>7</v>
      </c>
      <c r="C58" s="18">
        <v>6</v>
      </c>
      <c r="D58" s="18">
        <v>5</v>
      </c>
      <c r="E58" s="18">
        <v>4</v>
      </c>
      <c r="F58" s="17">
        <v>4</v>
      </c>
      <c r="I58" s="14" t="s">
        <v>45</v>
      </c>
      <c r="J58" s="14" t="s">
        <v>307</v>
      </c>
      <c r="K58" s="14">
        <v>7</v>
      </c>
    </row>
    <row r="59" spans="1:11" x14ac:dyDescent="0.25">
      <c r="A59" s="17">
        <v>0</v>
      </c>
      <c r="B59" s="18">
        <v>0</v>
      </c>
      <c r="C59" s="18">
        <v>1</v>
      </c>
      <c r="D59" s="18">
        <v>3</v>
      </c>
      <c r="E59" s="18">
        <v>4</v>
      </c>
      <c r="F59" s="17">
        <v>4</v>
      </c>
      <c r="I59" s="14" t="s">
        <v>47</v>
      </c>
      <c r="J59" s="14" t="s">
        <v>297</v>
      </c>
      <c r="K59" s="14"/>
    </row>
    <row r="60" spans="1:11" x14ac:dyDescent="0.25">
      <c r="A60" s="17">
        <v>7</v>
      </c>
      <c r="B60" s="18">
        <v>7</v>
      </c>
      <c r="C60" s="18">
        <v>6</v>
      </c>
      <c r="D60" s="18">
        <v>6</v>
      </c>
      <c r="E60" s="18">
        <v>6</v>
      </c>
      <c r="F60" s="17">
        <v>6</v>
      </c>
      <c r="I60" s="14" t="s">
        <v>49</v>
      </c>
      <c r="J60" s="14" t="s">
        <v>297</v>
      </c>
      <c r="K60" s="14"/>
    </row>
    <row r="61" spans="1:11" x14ac:dyDescent="0.25">
      <c r="A61" s="17">
        <v>7</v>
      </c>
      <c r="B61" s="18">
        <v>7</v>
      </c>
      <c r="C61" s="18">
        <v>7</v>
      </c>
      <c r="D61" s="18">
        <v>7</v>
      </c>
      <c r="E61" s="18">
        <v>6</v>
      </c>
      <c r="F61" s="17">
        <v>6</v>
      </c>
      <c r="I61" s="14" t="s">
        <v>51</v>
      </c>
      <c r="J61" s="14" t="s">
        <v>297</v>
      </c>
      <c r="K61" s="14"/>
    </row>
    <row r="62" spans="1:11" x14ac:dyDescent="0.25">
      <c r="A62" s="17">
        <v>7</v>
      </c>
      <c r="B62" s="17">
        <v>7</v>
      </c>
      <c r="C62" s="17">
        <v>7</v>
      </c>
      <c r="D62" s="17">
        <v>7</v>
      </c>
      <c r="E62" s="17">
        <v>6</v>
      </c>
      <c r="F62" s="17">
        <v>6</v>
      </c>
      <c r="I62" s="14" t="s">
        <v>54</v>
      </c>
      <c r="J62" s="14" t="s">
        <v>297</v>
      </c>
      <c r="K62" s="14"/>
    </row>
    <row r="63" spans="1:11" x14ac:dyDescent="0.25">
      <c r="I63" s="14" t="s">
        <v>56</v>
      </c>
      <c r="J63" s="14" t="s">
        <v>297</v>
      </c>
      <c r="K63" s="14"/>
    </row>
    <row r="64" spans="1:11" x14ac:dyDescent="0.25">
      <c r="A64" t="s">
        <v>298</v>
      </c>
      <c r="I64" s="14" t="s">
        <v>58</v>
      </c>
      <c r="J64" s="14" t="s">
        <v>297</v>
      </c>
      <c r="K64" s="14"/>
    </row>
    <row r="65" spans="1:11" x14ac:dyDescent="0.25">
      <c r="I65" s="14" t="s">
        <v>60</v>
      </c>
      <c r="J65" s="14" t="s">
        <v>297</v>
      </c>
      <c r="K65" s="14"/>
    </row>
    <row r="66" spans="1:11" x14ac:dyDescent="0.25">
      <c r="B66" s="14">
        <v>7</v>
      </c>
      <c r="C66" s="14" t="s">
        <v>47</v>
      </c>
      <c r="D66" s="14" t="s">
        <v>49</v>
      </c>
      <c r="E66" s="14" t="s">
        <v>51</v>
      </c>
      <c r="I66" s="14" t="s">
        <v>62</v>
      </c>
      <c r="J66" s="14" t="s">
        <v>297</v>
      </c>
      <c r="K66" s="14"/>
    </row>
    <row r="67" spans="1:11" x14ac:dyDescent="0.25">
      <c r="B67" s="14" t="s">
        <v>54</v>
      </c>
      <c r="C67" s="14" t="s">
        <v>56</v>
      </c>
      <c r="D67" s="14" t="s">
        <v>58</v>
      </c>
      <c r="E67" s="14" t="s">
        <v>60</v>
      </c>
      <c r="I67" s="14" t="s">
        <v>64</v>
      </c>
      <c r="J67" s="14" t="s">
        <v>297</v>
      </c>
      <c r="K67" s="14"/>
    </row>
    <row r="68" spans="1:11" x14ac:dyDescent="0.25">
      <c r="B68" s="14" t="s">
        <v>62</v>
      </c>
      <c r="C68" s="14" t="s">
        <v>64</v>
      </c>
      <c r="D68" s="14" t="s">
        <v>66</v>
      </c>
      <c r="E68" s="14" t="s">
        <v>68</v>
      </c>
      <c r="I68" s="14" t="s">
        <v>66</v>
      </c>
      <c r="J68" s="14" t="s">
        <v>297</v>
      </c>
      <c r="K68" s="14"/>
    </row>
    <row r="69" spans="1:11" x14ac:dyDescent="0.25">
      <c r="B69" s="14" t="s">
        <v>71</v>
      </c>
      <c r="C69" s="14" t="s">
        <v>73</v>
      </c>
      <c r="D69" s="14" t="s">
        <v>75</v>
      </c>
      <c r="E69" s="14" t="s">
        <v>77</v>
      </c>
      <c r="I69" s="14" t="s">
        <v>68</v>
      </c>
      <c r="J69" s="14" t="s">
        <v>297</v>
      </c>
      <c r="K69" s="14"/>
    </row>
    <row r="70" spans="1:11" x14ac:dyDescent="0.25">
      <c r="I70" s="14" t="s">
        <v>71</v>
      </c>
      <c r="J70" s="14" t="s">
        <v>297</v>
      </c>
      <c r="K70" s="14"/>
    </row>
    <row r="71" spans="1:11" x14ac:dyDescent="0.25">
      <c r="A71" t="s">
        <v>299</v>
      </c>
      <c r="I71" s="14" t="s">
        <v>73</v>
      </c>
      <c r="J71" s="14" t="s">
        <v>297</v>
      </c>
      <c r="K71" s="14"/>
    </row>
    <row r="72" spans="1:11" x14ac:dyDescent="0.25">
      <c r="A72" t="s">
        <v>300</v>
      </c>
      <c r="I72" s="14" t="s">
        <v>75</v>
      </c>
      <c r="J72" s="14" t="s">
        <v>297</v>
      </c>
      <c r="K72" s="14"/>
    </row>
    <row r="73" spans="1:11" x14ac:dyDescent="0.25">
      <c r="I73" s="14" t="s">
        <v>77</v>
      </c>
      <c r="J73" s="14" t="s">
        <v>297</v>
      </c>
      <c r="K73" s="14"/>
    </row>
    <row r="77" spans="1:11" x14ac:dyDescent="0.25">
      <c r="A77" s="11" t="s">
        <v>308</v>
      </c>
    </row>
    <row r="79" spans="1:11" x14ac:dyDescent="0.25">
      <c r="A79" t="s">
        <v>309</v>
      </c>
    </row>
    <row r="80" spans="1:11" x14ac:dyDescent="0.25">
      <c r="A80" s="37">
        <v>1</v>
      </c>
      <c r="B80" s="37">
        <v>1</v>
      </c>
      <c r="C80" s="37">
        <v>1</v>
      </c>
    </row>
    <row r="81" spans="1:11" x14ac:dyDescent="0.25">
      <c r="A81" s="37">
        <v>1</v>
      </c>
      <c r="B81" s="37">
        <v>1</v>
      </c>
      <c r="C81" s="37">
        <v>1</v>
      </c>
    </row>
    <row r="82" spans="1:11" x14ac:dyDescent="0.25">
      <c r="A82" s="37">
        <v>1</v>
      </c>
      <c r="B82" s="37">
        <v>1</v>
      </c>
      <c r="C82" s="37">
        <v>1</v>
      </c>
    </row>
    <row r="83" spans="1:11" x14ac:dyDescent="0.25">
      <c r="A83" s="16"/>
      <c r="B83" s="16"/>
      <c r="C83" s="16"/>
    </row>
    <row r="84" spans="1:11" x14ac:dyDescent="0.25">
      <c r="A84" t="s">
        <v>53</v>
      </c>
    </row>
    <row r="85" spans="1:11" x14ac:dyDescent="0.25">
      <c r="A85" s="17">
        <v>7</v>
      </c>
      <c r="B85" s="17">
        <v>7</v>
      </c>
      <c r="C85" s="17">
        <v>6</v>
      </c>
      <c r="D85" s="17">
        <v>5</v>
      </c>
      <c r="E85" s="17">
        <v>4</v>
      </c>
      <c r="F85" s="17">
        <v>4</v>
      </c>
      <c r="I85" t="s">
        <v>43</v>
      </c>
    </row>
    <row r="86" spans="1:11" x14ac:dyDescent="0.25">
      <c r="A86" s="17">
        <v>7</v>
      </c>
      <c r="B86" s="18">
        <v>7</v>
      </c>
      <c r="C86" s="18">
        <v>6</v>
      </c>
      <c r="D86" s="18">
        <v>5</v>
      </c>
      <c r="E86" s="18">
        <v>4</v>
      </c>
      <c r="F86" s="17">
        <v>4</v>
      </c>
      <c r="I86" s="14" t="s">
        <v>45</v>
      </c>
      <c r="J86" s="14" t="s">
        <v>310</v>
      </c>
      <c r="K86" s="14">
        <v>0</v>
      </c>
    </row>
    <row r="87" spans="1:11" x14ac:dyDescent="0.25">
      <c r="A87" s="17">
        <v>0</v>
      </c>
      <c r="B87" s="18">
        <v>0</v>
      </c>
      <c r="C87" s="18">
        <v>1</v>
      </c>
      <c r="D87" s="18">
        <v>3</v>
      </c>
      <c r="E87" s="18">
        <v>4</v>
      </c>
      <c r="F87" s="17">
        <v>4</v>
      </c>
      <c r="I87" s="14" t="s">
        <v>47</v>
      </c>
      <c r="J87" s="14" t="s">
        <v>297</v>
      </c>
      <c r="K87" s="14"/>
    </row>
    <row r="88" spans="1:11" x14ac:dyDescent="0.25">
      <c r="A88" s="17">
        <v>7</v>
      </c>
      <c r="B88" s="18">
        <v>7</v>
      </c>
      <c r="C88" s="18">
        <v>6</v>
      </c>
      <c r="D88" s="18">
        <v>6</v>
      </c>
      <c r="E88" s="18">
        <v>6</v>
      </c>
      <c r="F88" s="17">
        <v>6</v>
      </c>
      <c r="I88" s="14" t="s">
        <v>49</v>
      </c>
      <c r="J88" s="14" t="s">
        <v>297</v>
      </c>
      <c r="K88" s="14"/>
    </row>
    <row r="89" spans="1:11" x14ac:dyDescent="0.25">
      <c r="A89" s="17">
        <v>7</v>
      </c>
      <c r="B89" s="18">
        <v>7</v>
      </c>
      <c r="C89" s="18">
        <v>7</v>
      </c>
      <c r="D89" s="18">
        <v>7</v>
      </c>
      <c r="E89" s="18">
        <v>6</v>
      </c>
      <c r="F89" s="17">
        <v>6</v>
      </c>
      <c r="I89" s="14" t="s">
        <v>51</v>
      </c>
      <c r="J89" s="14" t="s">
        <v>297</v>
      </c>
      <c r="K89" s="14"/>
    </row>
    <row r="90" spans="1:11" x14ac:dyDescent="0.25">
      <c r="A90" s="17">
        <v>7</v>
      </c>
      <c r="B90" s="17">
        <v>7</v>
      </c>
      <c r="C90" s="17">
        <v>7</v>
      </c>
      <c r="D90" s="17">
        <v>7</v>
      </c>
      <c r="E90" s="17">
        <v>6</v>
      </c>
      <c r="F90" s="17">
        <v>6</v>
      </c>
      <c r="I90" s="14" t="s">
        <v>54</v>
      </c>
      <c r="J90" s="14" t="s">
        <v>297</v>
      </c>
      <c r="K90" s="14"/>
    </row>
    <row r="91" spans="1:11" x14ac:dyDescent="0.25">
      <c r="I91" s="14" t="s">
        <v>56</v>
      </c>
      <c r="J91" s="14" t="s">
        <v>297</v>
      </c>
      <c r="K91" s="14"/>
    </row>
    <row r="92" spans="1:11" x14ac:dyDescent="0.25">
      <c r="A92" t="s">
        <v>298</v>
      </c>
      <c r="I92" s="14" t="s">
        <v>58</v>
      </c>
      <c r="J92" s="14" t="s">
        <v>297</v>
      </c>
      <c r="K92" s="14"/>
    </row>
    <row r="93" spans="1:11" x14ac:dyDescent="0.25">
      <c r="I93" s="14" t="s">
        <v>60</v>
      </c>
      <c r="J93" s="14" t="s">
        <v>297</v>
      </c>
      <c r="K93" s="14"/>
    </row>
    <row r="94" spans="1:11" x14ac:dyDescent="0.25">
      <c r="B94" s="14">
        <v>0</v>
      </c>
      <c r="C94" s="14" t="s">
        <v>47</v>
      </c>
      <c r="D94" s="14" t="s">
        <v>49</v>
      </c>
      <c r="E94" s="14" t="s">
        <v>51</v>
      </c>
      <c r="I94" s="14" t="s">
        <v>62</v>
      </c>
      <c r="J94" s="14" t="s">
        <v>297</v>
      </c>
      <c r="K94" s="14"/>
    </row>
    <row r="95" spans="1:11" x14ac:dyDescent="0.25">
      <c r="B95" s="14" t="s">
        <v>54</v>
      </c>
      <c r="C95" s="14" t="s">
        <v>56</v>
      </c>
      <c r="D95" s="14" t="s">
        <v>58</v>
      </c>
      <c r="E95" s="14" t="s">
        <v>60</v>
      </c>
      <c r="I95" s="14" t="s">
        <v>64</v>
      </c>
      <c r="J95" s="14" t="s">
        <v>297</v>
      </c>
      <c r="K95" s="14"/>
    </row>
    <row r="96" spans="1:11" x14ac:dyDescent="0.25">
      <c r="B96" s="14" t="s">
        <v>62</v>
      </c>
      <c r="C96" s="14" t="s">
        <v>64</v>
      </c>
      <c r="D96" s="14" t="s">
        <v>66</v>
      </c>
      <c r="E96" s="14" t="s">
        <v>68</v>
      </c>
      <c r="I96" s="14" t="s">
        <v>66</v>
      </c>
      <c r="J96" s="14" t="s">
        <v>297</v>
      </c>
      <c r="K96" s="14"/>
    </row>
    <row r="97" spans="1:11" x14ac:dyDescent="0.25">
      <c r="B97" s="14" t="s">
        <v>71</v>
      </c>
      <c r="C97" s="14" t="s">
        <v>73</v>
      </c>
      <c r="D97" s="14" t="s">
        <v>75</v>
      </c>
      <c r="E97" s="14" t="s">
        <v>77</v>
      </c>
      <c r="I97" s="14" t="s">
        <v>68</v>
      </c>
      <c r="J97" s="14" t="s">
        <v>297</v>
      </c>
      <c r="K97" s="14"/>
    </row>
    <row r="98" spans="1:11" x14ac:dyDescent="0.25">
      <c r="I98" s="14" t="s">
        <v>71</v>
      </c>
      <c r="J98" s="14" t="s">
        <v>297</v>
      </c>
      <c r="K98" s="14"/>
    </row>
    <row r="99" spans="1:11" x14ac:dyDescent="0.25">
      <c r="A99" t="s">
        <v>299</v>
      </c>
      <c r="I99" s="14" t="s">
        <v>73</v>
      </c>
      <c r="J99" s="14" t="s">
        <v>297</v>
      </c>
      <c r="K99" s="14"/>
    </row>
    <row r="100" spans="1:11" x14ac:dyDescent="0.25">
      <c r="A100" t="s">
        <v>300</v>
      </c>
      <c r="I100" s="14" t="s">
        <v>75</v>
      </c>
      <c r="J100" s="14" t="s">
        <v>297</v>
      </c>
      <c r="K100" s="14"/>
    </row>
    <row r="101" spans="1:11" x14ac:dyDescent="0.25">
      <c r="I101" s="14" t="s">
        <v>77</v>
      </c>
      <c r="J101" s="14" t="s">
        <v>297</v>
      </c>
      <c r="K10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Phép_toán_điểm _ảnh</vt:lpstr>
      <vt:lpstr>Lát_cắt_MP_bit</vt:lpstr>
      <vt:lpstr>Histogram</vt:lpstr>
      <vt:lpstr>Lọc ảnh-Nâng cấp</vt:lpstr>
      <vt:lpstr>Lọc ảnh - loại bỏ nhiễu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LeNga</cp:lastModifiedBy>
  <dcterms:created xsi:type="dcterms:W3CDTF">2021-03-03T02:35:57Z</dcterms:created>
  <dcterms:modified xsi:type="dcterms:W3CDTF">2021-05-26T03:21:48Z</dcterms:modified>
</cp:coreProperties>
</file>