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zbrai\Downloads\"/>
    </mc:Choice>
  </mc:AlternateContent>
  <xr:revisionPtr revIDLastSave="0" documentId="13_ncr:1_{B22086AB-BC91-49AC-A6DD-06CF8ED9462F}" xr6:coauthVersionLast="47" xr6:coauthVersionMax="47" xr10:uidLastSave="{00000000-0000-0000-0000-000000000000}"/>
  <bookViews>
    <workbookView xWindow="468" yWindow="960" windowWidth="18408" windowHeight="11424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C39" i="1"/>
  <c r="D38" i="1"/>
  <c r="E38" i="1"/>
  <c r="C38" i="1"/>
  <c r="D43" i="1"/>
  <c r="E43" i="1"/>
  <c r="C43" i="1"/>
  <c r="D42" i="1"/>
  <c r="E42" i="1"/>
  <c r="C42" i="1"/>
  <c r="D41" i="1"/>
  <c r="E41" i="1"/>
  <c r="C41" i="1"/>
  <c r="D37" i="1"/>
  <c r="E37" i="1"/>
  <c r="C37" i="1"/>
  <c r="D36" i="1"/>
  <c r="E36" i="1"/>
  <c r="C36" i="1"/>
  <c r="B35" i="1"/>
  <c r="B33" i="1"/>
  <c r="B32" i="1"/>
  <c r="B31" i="1"/>
  <c r="C19" i="1"/>
  <c r="D19" i="1"/>
  <c r="E19" i="1"/>
  <c r="B19" i="1"/>
  <c r="C22" i="1"/>
  <c r="D22" i="1"/>
  <c r="E22" i="1"/>
  <c r="C16" i="1"/>
  <c r="D16" i="1"/>
  <c r="E16" i="1"/>
  <c r="B22" i="1"/>
  <c r="B16" i="1"/>
  <c r="C14" i="1"/>
  <c r="D14" i="1"/>
  <c r="E14" i="1"/>
  <c r="B14" i="1"/>
  <c r="C12" i="1"/>
  <c r="D12" i="1"/>
  <c r="E12" i="1"/>
  <c r="B12" i="1"/>
  <c r="C10" i="1"/>
  <c r="D10" i="1"/>
  <c r="E10" i="1"/>
  <c r="B10" i="1"/>
  <c r="C6" i="1"/>
  <c r="D6" i="1"/>
  <c r="E6" i="1"/>
  <c r="B6" i="1"/>
  <c r="B5" i="1"/>
  <c r="C5" i="1"/>
  <c r="D5" i="1"/>
  <c r="E5" i="1"/>
</calcChain>
</file>

<file path=xl/sharedStrings.xml><?xml version="1.0" encoding="utf-8"?>
<sst xmlns="http://schemas.openxmlformats.org/spreadsheetml/2006/main" count="44" uniqueCount="44">
  <si>
    <t>$, 000 000</t>
  </si>
  <si>
    <t>Metals and Mining Co.</t>
  </si>
  <si>
    <t>PROFIT AND LOSS STATEMENT</t>
  </si>
  <si>
    <t>EVA = NOPAT - Finance Charge</t>
  </si>
  <si>
    <t>Sales</t>
  </si>
  <si>
    <t>WACC = (Cost of Equity * % of Equity) + (Cost of Debt * % of Debt)*(1-tax rate)</t>
  </si>
  <si>
    <t>Cost of Goods Sold</t>
  </si>
  <si>
    <t>Cost of Equity = Risk-free Rate + Beta * (Market Return - Risk Free Rate)</t>
  </si>
  <si>
    <t>Gross Profit</t>
  </si>
  <si>
    <t>Cost of Debt = Cost of Interest / Total Debt OR use bond coupon rate</t>
  </si>
  <si>
    <t>Expenses</t>
  </si>
  <si>
    <t>Capital invested = Equity + Long Term Debt at the beginning of the period</t>
  </si>
  <si>
    <t>Salaries and Benefits</t>
  </si>
  <si>
    <t>Finance charge = WACC * Capital invested</t>
  </si>
  <si>
    <t>Rent and Overheads</t>
  </si>
  <si>
    <t>NOPAT = (EBIT + non-operating gains/losses)*(1-tax rate)</t>
  </si>
  <si>
    <t>Depreciation &amp; Amortization</t>
  </si>
  <si>
    <t>EBIT</t>
  </si>
  <si>
    <t>Interest</t>
  </si>
  <si>
    <t>Earnings before Tax</t>
  </si>
  <si>
    <t>Tax</t>
  </si>
  <si>
    <t>Net Profit</t>
  </si>
  <si>
    <t>Tax Rate Assumption</t>
  </si>
  <si>
    <t>BALANCE SHEET</t>
  </si>
  <si>
    <t>Assets</t>
  </si>
  <si>
    <t>Long-term liabilities</t>
  </si>
  <si>
    <t>Short-term liabilities</t>
  </si>
  <si>
    <t>Liabilities</t>
  </si>
  <si>
    <t>Shareholders Equity</t>
  </si>
  <si>
    <t>Risk-free rate (US, 2019)</t>
  </si>
  <si>
    <t>Industry beta (unlevered)</t>
  </si>
  <si>
    <t>Market return (S&amp;P)</t>
  </si>
  <si>
    <t>Coupon rate of MM Co.</t>
  </si>
  <si>
    <t>Beta (relevered)</t>
  </si>
  <si>
    <t>Cost of Equity</t>
  </si>
  <si>
    <t>Cost of Debt</t>
  </si>
  <si>
    <t>WACC</t>
  </si>
  <si>
    <t>Capital invested</t>
  </si>
  <si>
    <t>Finance charge</t>
  </si>
  <si>
    <t>NOPAT</t>
  </si>
  <si>
    <t>EVA</t>
  </si>
  <si>
    <t>ROIC</t>
  </si>
  <si>
    <t>ROE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</si>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</sst>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12" x14ac:knownFonts="1">
    <font>
      <sz val="10"/>
      <color rgb="FF000000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b/>
      <sz val="10"/>
      <name val="Arial"/>
    </font>
    <font>
      <i/>
      <sz val="10"/>
      <name val="Arial"/>
    </font>
    <font>
      <sz val="10"/>
      <color rgb="FF0000FF"/>
      <name val="Arial"/>
    </font>
    <font>
      <i/>
      <sz val="10"/>
      <color rgb="FF0000FF"/>
      <name val="Arial"/>
    </font>
    <font>
      <i/>
      <sz val="10"/>
      <color rgb="FF0000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4" fontId="6" fillId="2" borderId="0" xfId="0" applyNumberFormat="1" applyFont="1" applyFill="1"/>
    <xf numFmtId="0" fontId="7" fillId="0" borderId="0" xfId="0" applyFont="1"/>
    <xf numFmtId="164" fontId="8" fillId="0" borderId="0" xfId="0" applyNumberFormat="1" applyFont="1"/>
    <xf numFmtId="10" fontId="7" fillId="2" borderId="0" xfId="0" applyNumberFormat="1" applyFont="1" applyFill="1"/>
    <xf numFmtId="9" fontId="9" fillId="0" borderId="0" xfId="0" applyNumberFormat="1" applyFont="1"/>
    <xf numFmtId="0" fontId="9" fillId="0" borderId="0" xfId="0" applyFont="1"/>
    <xf numFmtId="9" fontId="10" fillId="0" borderId="0" xfId="0" applyNumberFormat="1" applyFont="1"/>
    <xf numFmtId="0" fontId="11" fillId="0" borderId="0" xfId="0" applyFont="1"/>
    <xf numFmtId="2" fontId="11" fillId="2" borderId="0" xfId="0" applyNumberFormat="1" applyFont="1" applyFill="1"/>
    <xf numFmtId="10" fontId="11" fillId="2" borderId="0" xfId="0" applyNumberFormat="1" applyFont="1" applyFill="1"/>
    <xf numFmtId="0" fontId="6" fillId="0" borderId="0" xfId="0" applyFont="1"/>
    <xf numFmtId="10" fontId="11" fillId="3" borderId="0" xfId="0" applyNumberFormat="1" applyFont="1" applyFill="1"/>
    <xf numFmtId="0" fontId="11" fillId="3" borderId="0" xfId="0" applyFont="1" applyFill="1"/>
    <xf numFmtId="164" fontId="11" fillId="3" borderId="0" xfId="0" applyNumberFormat="1" applyFont="1" applyFill="1"/>
    <xf numFmtId="164" fontId="11" fillId="2" borderId="0" xfId="0" applyNumberFormat="1" applyFont="1" applyFill="1"/>
    <xf numFmtId="39" fontId="6" fillId="2" borderId="0" xfId="0" applyNumberFormat="1" applyFont="1" applyFill="1"/>
    <xf numFmtId="39" fontId="1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tabSelected="1" topLeftCell="A18" workbookViewId="0">
      <selection activeCell="F31" sqref="F31"/>
    </sheetView>
  </sheetViews>
  <sheetFormatPr defaultColWidth="14.44140625" defaultRowHeight="15.75" customHeight="1" x14ac:dyDescent="0.25"/>
  <cols>
    <col min="1" max="1" width="29.6640625" customWidth="1"/>
    <col min="9" max="9" width="66.109375" customWidth="1"/>
  </cols>
  <sheetData>
    <row r="1" spans="1:26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2</v>
      </c>
      <c r="B2" s="3">
        <v>2016</v>
      </c>
      <c r="C2" s="3">
        <v>2017</v>
      </c>
      <c r="D2" s="3">
        <v>2018</v>
      </c>
      <c r="E2" s="3">
        <v>2019</v>
      </c>
      <c r="I2" s="2" t="s">
        <v>3</v>
      </c>
    </row>
    <row r="3" spans="1:26" x14ac:dyDescent="0.25">
      <c r="A3" s="4" t="s">
        <v>4</v>
      </c>
      <c r="B3" s="5">
        <v>8000</v>
      </c>
      <c r="C3" s="5">
        <v>8800</v>
      </c>
      <c r="D3" s="5">
        <v>9000</v>
      </c>
      <c r="E3" s="5">
        <v>12000</v>
      </c>
      <c r="I3" s="1" t="s">
        <v>5</v>
      </c>
    </row>
    <row r="4" spans="1:26" x14ac:dyDescent="0.25">
      <c r="A4" s="4" t="s">
        <v>6</v>
      </c>
      <c r="B4" s="5">
        <v>4000</v>
      </c>
      <c r="C4" s="5">
        <v>4200</v>
      </c>
      <c r="D4" s="5">
        <v>5000</v>
      </c>
      <c r="E4" s="5">
        <v>7200</v>
      </c>
      <c r="I4" s="1" t="s">
        <v>7</v>
      </c>
    </row>
    <row r="5" spans="1:26" x14ac:dyDescent="0.25">
      <c r="A5" s="3" t="s">
        <v>8</v>
      </c>
      <c r="B5" s="6">
        <f>B3-B4</f>
        <v>4000</v>
      </c>
      <c r="C5" s="6">
        <f t="shared" ref="C5:E5" si="0">C3-C4</f>
        <v>4600</v>
      </c>
      <c r="D5" s="6">
        <f t="shared" si="0"/>
        <v>4000</v>
      </c>
      <c r="E5" s="6">
        <f t="shared" si="0"/>
        <v>4800</v>
      </c>
      <c r="I5" s="7" t="s">
        <v>9</v>
      </c>
    </row>
    <row r="6" spans="1:26" x14ac:dyDescent="0.25">
      <c r="A6" s="3" t="s">
        <v>10</v>
      </c>
      <c r="B6" s="6">
        <f>SUM(B7:B9)</f>
        <v>510</v>
      </c>
      <c r="C6" s="6">
        <f t="shared" ref="C6:E6" si="1">SUM(C7:C9)</f>
        <v>411</v>
      </c>
      <c r="D6" s="6">
        <f t="shared" si="1"/>
        <v>622</v>
      </c>
      <c r="E6" s="6">
        <f t="shared" si="1"/>
        <v>594</v>
      </c>
      <c r="I6" s="1" t="s">
        <v>11</v>
      </c>
    </row>
    <row r="7" spans="1:26" x14ac:dyDescent="0.25">
      <c r="A7" s="4" t="s">
        <v>12</v>
      </c>
      <c r="B7" s="5">
        <v>10</v>
      </c>
      <c r="C7" s="5">
        <v>11</v>
      </c>
      <c r="D7" s="5">
        <v>12</v>
      </c>
      <c r="E7" s="5">
        <v>14</v>
      </c>
      <c r="I7" s="1" t="s">
        <v>13</v>
      </c>
    </row>
    <row r="8" spans="1:26" x14ac:dyDescent="0.25">
      <c r="A8" s="4" t="s">
        <v>14</v>
      </c>
      <c r="B8" s="5">
        <v>200</v>
      </c>
      <c r="C8" s="5">
        <v>250</v>
      </c>
      <c r="D8" s="5">
        <v>230</v>
      </c>
      <c r="E8" s="5">
        <v>180</v>
      </c>
      <c r="I8" s="1" t="s">
        <v>15</v>
      </c>
    </row>
    <row r="9" spans="1:26" x14ac:dyDescent="0.25">
      <c r="A9" s="4" t="s">
        <v>16</v>
      </c>
      <c r="B9" s="5">
        <v>300</v>
      </c>
      <c r="C9" s="5">
        <v>150</v>
      </c>
      <c r="D9" s="5">
        <v>380</v>
      </c>
      <c r="E9" s="5">
        <v>400</v>
      </c>
    </row>
    <row r="10" spans="1:26" x14ac:dyDescent="0.25">
      <c r="A10" s="3" t="s">
        <v>17</v>
      </c>
      <c r="B10" s="6">
        <f>B5-B6</f>
        <v>3490</v>
      </c>
      <c r="C10" s="6">
        <f t="shared" ref="C10:E10" si="2">C5-C6</f>
        <v>4189</v>
      </c>
      <c r="D10" s="6">
        <f t="shared" si="2"/>
        <v>3378</v>
      </c>
      <c r="E10" s="6">
        <f t="shared" si="2"/>
        <v>4206</v>
      </c>
    </row>
    <row r="11" spans="1:26" x14ac:dyDescent="0.25">
      <c r="A11" s="4" t="s">
        <v>18</v>
      </c>
      <c r="B11" s="5">
        <v>1000</v>
      </c>
      <c r="C11" s="5">
        <v>1000</v>
      </c>
      <c r="D11" s="5">
        <v>1000</v>
      </c>
      <c r="E11" s="5">
        <v>800</v>
      </c>
    </row>
    <row r="12" spans="1:26" x14ac:dyDescent="0.25">
      <c r="A12" s="3" t="s">
        <v>19</v>
      </c>
      <c r="B12" s="6">
        <f>B10-B11</f>
        <v>2490</v>
      </c>
      <c r="C12" s="6">
        <f t="shared" ref="C12:E12" si="3">C10-C11</f>
        <v>3189</v>
      </c>
      <c r="D12" s="6">
        <f t="shared" si="3"/>
        <v>2378</v>
      </c>
      <c r="E12" s="6">
        <f t="shared" si="3"/>
        <v>3406</v>
      </c>
    </row>
    <row r="13" spans="1:26" x14ac:dyDescent="0.25">
      <c r="A13" s="4" t="s">
        <v>20</v>
      </c>
      <c r="B13" s="8">
        <v>622.5</v>
      </c>
      <c r="C13" s="8">
        <v>797.25</v>
      </c>
      <c r="D13" s="8">
        <v>594.5</v>
      </c>
      <c r="E13" s="8">
        <v>851.5</v>
      </c>
    </row>
    <row r="14" spans="1:26" x14ac:dyDescent="0.25">
      <c r="A14" s="3" t="s">
        <v>21</v>
      </c>
      <c r="B14" s="6">
        <f>B12-B13</f>
        <v>1867.5</v>
      </c>
      <c r="C14" s="6">
        <f t="shared" ref="C14:E14" si="4">C12-C13</f>
        <v>2391.75</v>
      </c>
      <c r="D14" s="6">
        <f t="shared" si="4"/>
        <v>1783.5</v>
      </c>
      <c r="E14" s="6">
        <f t="shared" si="4"/>
        <v>2554.5</v>
      </c>
    </row>
    <row r="16" spans="1:26" x14ac:dyDescent="0.25">
      <c r="A16" s="1" t="s">
        <v>22</v>
      </c>
      <c r="B16" s="9">
        <f>B13/B12</f>
        <v>0.25</v>
      </c>
      <c r="C16" s="9">
        <f t="shared" ref="C16:E16" si="5">C13/C12</f>
        <v>0.25</v>
      </c>
      <c r="D16" s="9">
        <f t="shared" si="5"/>
        <v>0.25</v>
      </c>
      <c r="E16" s="9">
        <f t="shared" si="5"/>
        <v>0.25</v>
      </c>
    </row>
    <row r="18" spans="1:5" x14ac:dyDescent="0.25">
      <c r="A18" s="3" t="s">
        <v>23</v>
      </c>
      <c r="B18" s="3">
        <v>2016</v>
      </c>
      <c r="C18" s="3">
        <v>2017</v>
      </c>
      <c r="D18" s="3">
        <v>2018</v>
      </c>
      <c r="E18" s="3">
        <v>2019</v>
      </c>
    </row>
    <row r="19" spans="1:5" x14ac:dyDescent="0.25">
      <c r="A19" s="3" t="s">
        <v>24</v>
      </c>
      <c r="B19" s="21">
        <f>B22+B23</f>
        <v>54000</v>
      </c>
      <c r="C19" s="21">
        <f t="shared" ref="C19:E19" si="6">C22+C23</f>
        <v>55000</v>
      </c>
      <c r="D19" s="21">
        <f t="shared" si="6"/>
        <v>59800</v>
      </c>
      <c r="E19" s="21">
        <f t="shared" si="6"/>
        <v>70200</v>
      </c>
    </row>
    <row r="20" spans="1:5" x14ac:dyDescent="0.25">
      <c r="A20" s="4" t="s">
        <v>25</v>
      </c>
      <c r="B20" s="5">
        <v>32000</v>
      </c>
      <c r="C20" s="5">
        <v>28000</v>
      </c>
      <c r="D20" s="5">
        <v>30000</v>
      </c>
      <c r="E20" s="5">
        <v>36000</v>
      </c>
    </row>
    <row r="21" spans="1:5" x14ac:dyDescent="0.25">
      <c r="A21" s="4" t="s">
        <v>26</v>
      </c>
      <c r="B21" s="8">
        <v>2000</v>
      </c>
      <c r="C21" s="8">
        <v>2000</v>
      </c>
      <c r="D21" s="8">
        <v>1800</v>
      </c>
      <c r="E21" s="8">
        <v>2200</v>
      </c>
    </row>
    <row r="22" spans="1:5" x14ac:dyDescent="0.25">
      <c r="A22" s="3" t="s">
        <v>27</v>
      </c>
      <c r="B22" s="21">
        <f>B20+B21</f>
        <v>34000</v>
      </c>
      <c r="C22" s="21">
        <f t="shared" ref="C22:E22" si="7">C20+C21</f>
        <v>30000</v>
      </c>
      <c r="D22" s="21">
        <f t="shared" si="7"/>
        <v>31800</v>
      </c>
      <c r="E22" s="21">
        <f t="shared" si="7"/>
        <v>38200</v>
      </c>
    </row>
    <row r="23" spans="1:5" x14ac:dyDescent="0.25">
      <c r="A23" s="3" t="s">
        <v>28</v>
      </c>
      <c r="B23" s="5">
        <v>20000</v>
      </c>
      <c r="C23" s="5">
        <v>25000</v>
      </c>
      <c r="D23" s="5">
        <v>28000</v>
      </c>
      <c r="E23" s="5">
        <v>32000</v>
      </c>
    </row>
    <row r="26" spans="1:5" x14ac:dyDescent="0.25">
      <c r="A26" s="1" t="s">
        <v>29</v>
      </c>
      <c r="B26" s="10">
        <v>0.03</v>
      </c>
    </row>
    <row r="27" spans="1:5" x14ac:dyDescent="0.25">
      <c r="A27" s="1" t="s">
        <v>30</v>
      </c>
      <c r="B27" s="11">
        <v>1.02</v>
      </c>
    </row>
    <row r="28" spans="1:5" x14ac:dyDescent="0.25">
      <c r="A28" s="1" t="s">
        <v>31</v>
      </c>
      <c r="B28" s="10">
        <v>0.1</v>
      </c>
    </row>
    <row r="29" spans="1:5" x14ac:dyDescent="0.25">
      <c r="A29" s="7" t="s">
        <v>32</v>
      </c>
      <c r="B29" s="12">
        <v>0.04</v>
      </c>
    </row>
    <row r="31" spans="1:5" x14ac:dyDescent="0.25">
      <c r="A31" s="13" t="s">
        <v>33</v>
      </c>
      <c r="B31" s="14">
        <f>B27*(E22/E23)</f>
        <v>1.2176250000000002</v>
      </c>
    </row>
    <row r="32" spans="1:5" x14ac:dyDescent="0.25">
      <c r="A32" s="13" t="s">
        <v>34</v>
      </c>
      <c r="B32" s="15">
        <f>B26+B31*(B28-B26)</f>
        <v>0.11523375000000002</v>
      </c>
    </row>
    <row r="33" spans="1:5" x14ac:dyDescent="0.25">
      <c r="A33" s="4" t="s">
        <v>35</v>
      </c>
      <c r="B33" s="15">
        <f>B29</f>
        <v>0.04</v>
      </c>
    </row>
    <row r="35" spans="1:5" x14ac:dyDescent="0.25">
      <c r="A35" s="16" t="s">
        <v>36</v>
      </c>
      <c r="B35" s="17">
        <f>B32*(E23/E19)+B33*(E22/E19)*(1-E16)</f>
        <v>6.8852991452991466E-2</v>
      </c>
    </row>
    <row r="36" spans="1:5" x14ac:dyDescent="0.25">
      <c r="A36" s="16" t="s">
        <v>37</v>
      </c>
      <c r="B36" s="18"/>
      <c r="C36" s="22">
        <f>C23+B20</f>
        <v>57000</v>
      </c>
      <c r="D36" s="22">
        <f t="shared" ref="D36:E36" si="8">D23+C20</f>
        <v>56000</v>
      </c>
      <c r="E36" s="22">
        <f t="shared" si="8"/>
        <v>62000</v>
      </c>
    </row>
    <row r="37" spans="1:5" x14ac:dyDescent="0.25">
      <c r="A37" s="16" t="s">
        <v>38</v>
      </c>
      <c r="B37" s="19"/>
      <c r="C37" s="20">
        <f>C36*$B$35</f>
        <v>3924.6205128205133</v>
      </c>
      <c r="D37" s="20">
        <f t="shared" ref="D37:E37" si="9">D36*$B$35</f>
        <v>3855.767521367522</v>
      </c>
      <c r="E37" s="20">
        <f t="shared" si="9"/>
        <v>4268.8854700854708</v>
      </c>
    </row>
    <row r="38" spans="1:5" x14ac:dyDescent="0.25">
      <c r="A38" s="16" t="s">
        <v>39</v>
      </c>
      <c r="B38" s="19"/>
      <c r="C38" s="20">
        <f>C10*(1-C16)</f>
        <v>3141.75</v>
      </c>
      <c r="D38" s="20">
        <f t="shared" ref="D38:E38" si="10">D10*(1-D16)</f>
        <v>2533.5</v>
      </c>
      <c r="E38" s="20">
        <f t="shared" si="10"/>
        <v>3154.5</v>
      </c>
    </row>
    <row r="39" spans="1:5" x14ac:dyDescent="0.25">
      <c r="A39" s="3" t="s">
        <v>40</v>
      </c>
      <c r="B39" s="19"/>
      <c r="C39" s="19">
        <f>C38-C37</f>
        <v>-782.87051282051334</v>
      </c>
      <c r="D39" s="19">
        <f t="shared" ref="D39:E39" si="11">D38-D37</f>
        <v>-1322.267521367522</v>
      </c>
      <c r="E39" s="19">
        <f t="shared" si="11"/>
        <v>-1114.3854700854708</v>
      </c>
    </row>
    <row r="41" spans="1:5" ht="15.75" customHeight="1" x14ac:dyDescent="0.25">
      <c r="A41" s="16" t="s">
        <v>41</v>
      </c>
      <c r="C41">
        <f>C14/C36</f>
        <v>4.1960526315789476E-2</v>
      </c>
      <c r="D41">
        <f t="shared" ref="D41:E41" si="12">D14/D36</f>
        <v>3.1848214285714285E-2</v>
      </c>
      <c r="E41">
        <f t="shared" si="12"/>
        <v>4.1201612903225805E-2</v>
      </c>
    </row>
    <row r="42" spans="1:5" ht="15.75" customHeight="1" x14ac:dyDescent="0.25">
      <c r="A42" s="16" t="s">
        <v>42</v>
      </c>
      <c r="C42">
        <f>C14/C23</f>
        <v>9.5670000000000005E-2</v>
      </c>
      <c r="D42">
        <f t="shared" ref="D42:E42" si="13">D14/D23</f>
        <v>6.3696428571428571E-2</v>
      </c>
      <c r="E42">
        <f t="shared" si="13"/>
        <v>7.9828125E-2</v>
      </c>
    </row>
    <row r="43" spans="1:5" ht="15.75" customHeight="1" x14ac:dyDescent="0.25">
      <c r="A43" s="16" t="s">
        <v>43</v>
      </c>
      <c r="C43">
        <f>C14/C19</f>
        <v>4.3486363636363635E-2</v>
      </c>
      <c r="D43">
        <f t="shared" ref="D43:E43" si="14">D14/D19</f>
        <v>2.9824414715719064E-2</v>
      </c>
      <c r="E43">
        <f t="shared" si="14"/>
        <v>3.6388888888888887E-2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Braiterman</dc:creator>
  <cp:lastModifiedBy>Zoe Braiterman</cp:lastModifiedBy>
  <dcterms:created xsi:type="dcterms:W3CDTF">2022-09-14T15:59:46Z</dcterms:created>
  <dcterms:modified xsi:type="dcterms:W3CDTF">2022-09-14T17:57:37Z</dcterms:modified>
</cp:coreProperties>
</file>