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codeName="ThisWorkbook" defaultThemeVersion="124226"/>
  <mc:AlternateContent xmlns:mc="http://schemas.openxmlformats.org/markup-compatibility/2006">
    <mc:Choice Requires="x15">
      <x15ac:absPath xmlns:x15ac="http://schemas.microsoft.com/office/spreadsheetml/2010/11/ac" url="T:\7_PONUDE 2026\Ilica 155 David Zajc\finalna ponuda\"/>
    </mc:Choice>
  </mc:AlternateContent>
  <xr:revisionPtr revIDLastSave="0" documentId="13_ncr:1_{FB2A37FC-213B-4CEA-ABA3-BA331FCE9932}" xr6:coauthVersionLast="47" xr6:coauthVersionMax="47" xr10:uidLastSave="{00000000-0000-0000-0000-000000000000}"/>
  <bookViews>
    <workbookView xWindow="32355" yWindow="270" windowWidth="18420" windowHeight="18705" tabRatio="865" firstSheet="6" activeTab="15" xr2:uid="{00000000-000D-0000-FFFF-FFFF00000000}"/>
  </bookViews>
  <sheets>
    <sheet name="NASLOVNICA" sheetId="1" r:id="rId1"/>
    <sheet name="OPĆI UVJETI" sheetId="77" r:id="rId2"/>
    <sheet name="I. a. PRIPREMNI RADOVI I SKELA" sheetId="56" r:id="rId3"/>
    <sheet name="OPĆI UVJETI RUŠENJA I DEMONTAŽE" sheetId="40" r:id="rId4"/>
    <sheet name="I. b. RUŠENJA I DEMONTAŽE" sheetId="50" r:id="rId5"/>
    <sheet name="Ic. KONZERVATORSKA ISTRAŽIVANJA" sheetId="71" r:id="rId6"/>
    <sheet name="OPĆI UVJETI ZID.-FASAD. RADOVI" sheetId="41" r:id="rId7"/>
    <sheet name="II. ZIDARSKO-FASADNI RADOVI" sheetId="33" r:id="rId8"/>
    <sheet name="OPĆI UVJETI STOL.-STAKL. RADOVI" sheetId="44" r:id="rId9"/>
    <sheet name="III. STOLARSKO-STAKL. RADOVI" sheetId="68" r:id="rId10"/>
    <sheet name="OPĆI UVJETI BRAV.-LIM. RADOVI" sheetId="59" r:id="rId11"/>
    <sheet name="IV. BRAVARSKO-LIMARSKI RADOVI" sheetId="66" r:id="rId12"/>
    <sheet name="OPĆI UVJETI SOBOSL. I LIČ. RAD" sheetId="47" r:id="rId13"/>
    <sheet name="V. SOBOSLIK.-LIČILAČKI RADOVI" sheetId="37" r:id="rId14"/>
    <sheet name="VI. GRIJANJE, HLAĐENJE " sheetId="74" r:id="rId15"/>
    <sheet name="REKAPITULACIJA procjena" sheetId="61" r:id="rId16"/>
    <sheet name="INFO" sheetId="76" state="hidden" r:id="rId17"/>
  </sheets>
  <definedNames>
    <definedName name="_xlnm.Print_Area">#REF!</definedName>
    <definedName name="_xlnm.Print_Titles" localSheetId="2">'I. a. PRIPREMNI RADOVI I SKELA'!$1:$1</definedName>
    <definedName name="_xlnm.Print_Titles" localSheetId="4">'I. b. RUŠENJA I DEMONTAŽE'!$1:$2</definedName>
    <definedName name="_xlnm.Print_Titles" localSheetId="5">'Ic. KONZERVATORSKA ISTRAŽIVANJA'!$1:$2</definedName>
    <definedName name="_xlnm.Print_Titles" localSheetId="7">'II. ZIDARSKO-FASADNI RADOVI'!$1:$2</definedName>
    <definedName name="_xlnm.Print_Titles" localSheetId="9">'III. STOLARSKO-STAKL. RADOVI'!$1:$2</definedName>
    <definedName name="_xlnm.Print_Titles" localSheetId="11">'IV. BRAVARSKO-LIMARSKI RADOVI'!$1:$2</definedName>
    <definedName name="_xlnm.Print_Titles" localSheetId="13">'V. SOBOSLIK.-LIČILAČKI RADOVI'!$1:$2</definedName>
  </definedNames>
  <calcPr calcId="191028"/>
</workbook>
</file>

<file path=xl/calcChain.xml><?xml version="1.0" encoding="utf-8"?>
<calcChain xmlns="http://schemas.openxmlformats.org/spreadsheetml/2006/main">
  <c r="H10" i="74" l="1"/>
  <c r="H8" i="74"/>
  <c r="H7" i="74"/>
  <c r="H6" i="74"/>
  <c r="H5" i="74"/>
  <c r="H4" i="74"/>
  <c r="J24" i="61"/>
  <c r="J20" i="61"/>
  <c r="J16" i="61"/>
  <c r="J9" i="61"/>
  <c r="H84" i="33"/>
  <c r="H80" i="33"/>
  <c r="J5" i="71"/>
  <c r="J8" i="71" s="1"/>
  <c r="J3" i="71"/>
  <c r="H65" i="50"/>
  <c r="H56" i="56"/>
  <c r="H3" i="33"/>
  <c r="H5" i="33"/>
  <c r="H16" i="33"/>
  <c r="H15" i="33"/>
  <c r="H68" i="50"/>
  <c r="H50" i="50"/>
  <c r="H47" i="50"/>
  <c r="H54" i="56"/>
  <c r="H57" i="56"/>
  <c r="H21" i="56"/>
  <c r="H20" i="56"/>
  <c r="H24" i="56"/>
  <c r="H22" i="56"/>
  <c r="H6" i="66"/>
  <c r="H5" i="66"/>
  <c r="H88" i="33"/>
  <c r="H87" i="33"/>
  <c r="H82" i="33"/>
  <c r="H78" i="33"/>
  <c r="H76" i="33"/>
  <c r="H73" i="33"/>
  <c r="H71" i="33"/>
  <c r="H64" i="33"/>
  <c r="H30" i="33"/>
  <c r="H28" i="33"/>
  <c r="H45" i="50"/>
  <c r="J27" i="61" l="1"/>
  <c r="H91" i="33"/>
  <c r="J12" i="61" s="1"/>
  <c r="H41" i="50" l="1"/>
  <c r="H40" i="50"/>
  <c r="H32" i="50"/>
  <c r="H30" i="50"/>
  <c r="H29" i="50"/>
  <c r="H27" i="50"/>
  <c r="H26" i="50"/>
  <c r="H24" i="50"/>
  <c r="H23" i="50"/>
  <c r="H21" i="50"/>
  <c r="H20" i="50"/>
  <c r="H13" i="50"/>
  <c r="H14" i="50"/>
  <c r="H15" i="50"/>
  <c r="H12" i="50"/>
  <c r="H71" i="50" s="1"/>
  <c r="J6" i="61" s="1"/>
  <c r="H9" i="50"/>
  <c r="H6" i="50"/>
  <c r="H7" i="50"/>
  <c r="H5" i="50"/>
  <c r="H58" i="56"/>
  <c r="H45" i="56"/>
  <c r="H44" i="56"/>
  <c r="H73" i="56" s="1"/>
  <c r="J3" i="61" s="1"/>
  <c r="E13" i="66"/>
  <c r="E32" i="68"/>
  <c r="E29" i="68"/>
  <c r="E56" i="56"/>
  <c r="E7" i="50"/>
  <c r="E50" i="50"/>
  <c r="E54" i="56"/>
  <c r="E28" i="68"/>
  <c r="E26" i="50"/>
  <c r="E76" i="33"/>
  <c r="E71" i="33"/>
  <c r="E32" i="50"/>
  <c r="E5" i="33"/>
  <c r="E61" i="33"/>
  <c r="E80" i="33"/>
  <c r="E13" i="50"/>
  <c r="E43" i="50"/>
  <c r="E6" i="66"/>
  <c r="E5" i="66"/>
  <c r="E82" i="33"/>
  <c r="E84" i="33"/>
  <c r="E64" i="33"/>
  <c r="E47" i="50"/>
  <c r="E52" i="50"/>
  <c r="E15" i="50"/>
  <c r="E14" i="50"/>
  <c r="E12" i="50"/>
  <c r="E14" i="66"/>
  <c r="E3" i="37"/>
  <c r="E9" i="37"/>
  <c r="E7" i="37"/>
  <c r="E5" i="37"/>
  <c r="E12" i="37"/>
  <c r="E31" i="68"/>
  <c r="E22" i="68"/>
  <c r="E23" i="68"/>
  <c r="E3" i="68"/>
  <c r="E60" i="33"/>
  <c r="E23" i="50"/>
  <c r="E29" i="50"/>
  <c r="E78" i="33"/>
  <c r="E40" i="50"/>
  <c r="E15" i="33"/>
  <c r="E74" i="33"/>
  <c r="E73" i="33"/>
  <c r="E45" i="56"/>
  <c r="E44" i="56"/>
  <c r="E9" i="50"/>
  <c r="E68" i="50"/>
  <c r="E45" i="50"/>
  <c r="H18" i="37"/>
  <c r="H40" i="66"/>
  <c r="H34" i="68"/>
  <c r="E63" i="50"/>
  <c r="E15" i="66"/>
  <c r="E16" i="66"/>
  <c r="E62" i="56"/>
  <c r="E47" i="56"/>
  <c r="E69" i="56"/>
  <c r="E20" i="56"/>
  <c r="G3" i="71"/>
  <c r="E88" i="33"/>
  <c r="E87" i="33"/>
  <c r="E15" i="37"/>
  <c r="E70" i="56"/>
  <c r="E55" i="56"/>
  <c r="J31" i="61" l="1"/>
  <c r="J32" i="61"/>
  <c r="J33" i="61" s="1"/>
  <c r="J34" i="61" l="1"/>
  <c r="J35" i="61" s="1"/>
</calcChain>
</file>

<file path=xl/sharedStrings.xml><?xml version="1.0" encoding="utf-8"?>
<sst xmlns="http://schemas.openxmlformats.org/spreadsheetml/2006/main" count="864" uniqueCount="440">
  <si>
    <t>x</t>
  </si>
  <si>
    <t>m2</t>
  </si>
  <si>
    <t>kom</t>
  </si>
  <si>
    <t>1.</t>
  </si>
  <si>
    <t>2.</t>
  </si>
  <si>
    <t xml:space="preserve">PDV </t>
  </si>
  <si>
    <t>SVEUKUPNO:</t>
  </si>
  <si>
    <t>m'</t>
  </si>
  <si>
    <t>m²</t>
  </si>
  <si>
    <t>R.B.</t>
  </si>
  <si>
    <t>OPIS STAVKE</t>
  </si>
  <si>
    <t>JM</t>
  </si>
  <si>
    <t>KOLIČINA</t>
  </si>
  <si>
    <t>JEDINIČNA CIJENA</t>
  </si>
  <si>
    <t>CIJENA UKUPNO</t>
  </si>
  <si>
    <t xml:space="preserve">I. b.  RUŠENJA I DEMONTAŽE
OPĆI UVJETI
Sva rušenja, probijanja, bušenja i dubljenja treba u pravilu izvoditi ručnim alatom, s osobitom pažnjom. Prije rušenja ili skidanja žbuke s raznih vučenih profilacija navedenih elemenata i na njih ishoditi suglasnost odgovorne osobe za nadzor, snimke treba ishoditi suglasnost GZZZSKP. Izmjere i otisci uzimaju se s očuvanih profila, s kojih prethodno treba ukloniti sve slojeve prašine, smoga i drugih nečistoća, slojeve starih naličja, a u pojedinim slučajevima i slojeve naknadna nanesene žbuke. Ukoliko pojedini karakteristični profil nije sačuvan potrebno ga je rekonstruirati. Prema izrađenim otiscima rade se drvene ili metalne šablone.  Drvene šablone treba izvesti iz zdrave i čvrste građe, a da se spriječe deformacije treba ih okovati.
Sve otvore na pročelju treba odmah nakon postave skele zaštititi PVC  folijom debljine 0,20 mm, kako prilikom obijanja žbuke ne bi došlo do oštećenja.
Nakon provedenih pripremnih radova, rušenja na građevini vrše se prema unaprijed utvrđenom redoslijedu dogovorenim s nadzornim inženjerom investitora.
Demontaže i rušenja izvode se u pravilu od krova prema podrumu. Skidanje – obijanje žbuke vrši se do nosivog dijela zida, uključujući i čišćenje sljubnica skobama i uz stalno kvašenje vodom zbog manjeg prašenja. Obijanje žbuke oko elemenata dekorativne plastike treba izvoditi naručio pažljivo kako se ne bi dodatno oštetili ili ispali iz ležaja. Eventualna demontaža elemenata  dekorativne plastike predviđena je kiparsko-restauratorskim radovima. Jedinična cijena iz ponude izvoditelja treba obuhvatiti kompletno rušenje , uključivo sve pripremno-završne radove sadržane u faktorskim troškovima.
Svi prijenosi materijala dobiveni rušenjem i demontažom , odvoze se na privremeni  gradilišni deponij ili gradsku planirku, s čišćenjem gradilišta i dovođenjem javne površine u prvobitno stanje, treba biti uključen u jediničnoj cijeni radova i neće se naknadno priznavati. Prije početka radova treba ispitati sve instalacije koje se nalaze na pročelju ili krovu građevine, te ih po stručnoj osobi zaštititi u skladu s propisima. Sve elemente s pročelja (tablice s kućnim brojem i sl.) treba skinuti i privremeno –do završetka radova kada će se ponovno postaviti- pohraniti na gradilištu ili mjestu koje se dogovori s nadzornim inženjerom investitora. Izvoditelj će snositi troškove ukoliko se navedeni  elementi oštete ili otuđe.
Jediničnom cijenom treba obuhvatiti:
- sav rad i materijal za izvedbu radova iz pojedine stavke,
- sav transport,
- sve društvene obveze vezane za radnu snagu i materijal,
- pripremno - završne radove.
</t>
  </si>
  <si>
    <t>I. b. RUŠENJA I DEMONTAŽE UKUPNO:</t>
  </si>
  <si>
    <t>I. a. SKELA I PRIPREMNI RADOVI UKUPNO:</t>
  </si>
  <si>
    <t>II. ZIDARSKO - FASADERSKI RADOVI UKUPNO:</t>
  </si>
  <si>
    <t xml:space="preserve">Zidarsko-fasaderski radovi izvode se isključivo prema  opisanim stavkama troškovnika, kao i prema važećim propisima za ovu vrstu radova. Kvaliteta svog upotrjebljenog materijala mora odgovarati propisima i važećim normama, što izvoditelj mora dokazati potrebnim atestima. Izvoditelj je dužan osigurati i zaštititi sve dijelove građevine na kojima se ne izvode radovi, radi sprečavanja oštećenja tokom izvedbe. Pojava svih oštećenja na dijelovima na kojima se radovi ne izvode ili koji su nastali nepažnjom izvoditelj isti je dužan otkloniti o vlastitom trošku. Sav rad, sve komunikacije i sav transport vrši se isključivo s vanjske strane građevine , tj. preko skele. Žbukanje se izvodi na dobro očišćenoj, oprašenoj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 Kvalitetu žbuke izvoditelj je dužan dokazati  pribavljanjem stručnih nalaza i mišljenja  Građevinskog instituta u Zagrebu. Obračun svih radova vršiti kako je to naznačeno u opisu stavaka.
U jediničnu cijenu radova potrebno je uračunati:
- sve pripremne i završne radove
- sav rad i materijal potreban za izvođenje pojedine stavke opisa
- ispiranje i kvašenje površine zida
-  sav otežani rad na izradi profilacije
- zaštita izvedenog djela obrade pročelja
- sav potrebni horizontalni i vertikalni transport, kao i transport do gradilišta
- primjena svih mjera zaštite na radu
- sve društvene obaveze
Popis normativa za materijale koji se treba pridržavati kod žbukanja:
 -HRN B.C1. 030, B.C8.030.-građevinski gips.
- HRN B.C1. 020, B.C8.042.-građevinsko vapno
- HRN B.C8.015, 022-026.-cement
-HRN B.C8.011.-portland cement
- HRN B.C8.030-pijesak
- HRN U.M2.010.,U.M2.012.-mortovi
- HRN U.F2.010.-tehnički normativi za izvođenjem fasaderskih radova  
</t>
  </si>
  <si>
    <t>TOPLINSKE IZOLACIJE U ZIDARSKO-FASADERSKI RADOVIMA
OPĆI UVJETI</t>
  </si>
  <si>
    <t>Izvoditi prema Tehničkim propisima za zidane konstrukcije NN 01/07 , Tehničkom propisu o racionalnoj uporabi energije i toplinskoj zaštiti u zgradama (NN 97/14) i Tehničkim propisima o građevnim proizvodima NN 33/10 i 87/10 s pripadajućim normama za materijale koji se ugrađuju te primijeniti norme za toplinske i zvučne izolacije:
• mineralna vuna MW HRN EN 13162:2002
• ekspandirani polistiren HRN EN 13163:2002; HRN EN 13163/A1:2004;
• ekstrudirani polistiren HRN EN 13164:2002
• tvrda poliuretanska 
 pjena (PUR) HRN EN 13165:2002; HRN EN 13165/A1/A2:2004;
Završni zidarski radovi u ovom projektu obuhvaćaju:
• unutarnje i vanjske žbuke
• dobave i ugradnje
• izrada vanjske fasade (ETICS sustav)
Prilikom izvođenja završnih zidarskih radova izvođač se mora pridržavati slijedećih mjera:
- žbukanja, etics sustav
Žbukati tek kada se zidovi osuše i slegne zgrada. Ne smije se žbukati kad postoji opasnost od smrzavanja ili ekstremno visokih temperatura 30° ili više. Zidovi moraju biti prije žbukanja čisti, a fuge udubljene, da se žbuka može dobro primiti. Prije žbukanja dobro je da se zidovi navlaže, a osobito kod cementnog morta. Ukoliko na zidovima izbija salitra – treba ih četkom očistiti i oprati rastvorom solne kiseline u vodi (omjer 1:10) o trošku izvođača i dodavati sredstvo protiv izbijanja salitre u mort. 
Rabiciranje žbuke izvodi se pomoću tekstilno staklene mrežice otporne  na alkalije ili sitno pletene mreže od nehrđajućeg čelika. 
Kod obrade fasade plemenitom žbukom bila to šerana ili prskana (hirofa), žbuka mora biti kvalitetna, tvorničke izvedbe u izabranoj boji i kvaliteti. Kod izrade fasadnih žbuka raditi prema uputstvu proizvođača.
Grebana se žbuka zove i šerana, a prskana hirofa. 
Etics sustav (the external thermal insulation composite system), odnosno povezani sustav za vanjsku toplinsku izolaciju sastoji se od ljepila, toplinske izolacije (EPS, kamena vuna), polimercementne armirane žbuke, impregnacijskog premaza i završne žbuke u odabranoj boji i teksturi (silikatna, akrilna). Ukoliko je predviđeno ugrađuju se i pričvrsnice za toplinsko izolacijski sloj.
ETICS sustav izvoditi komponentama jednog, odabranog sustava.
Kod ugradnje svih komponenti pridržavati se uputa proizvođača (način ugradnje, sušenje).
Izvođač će pristupiti izvedbi završnih zidarskih radova tek nakon što projektant potpisom potvrdi tehnološku razradu svih detalja.
Jedinična cijena uključuje 
• tehnološku razradu svih detalja,
• sve posredne i neposredne troškove za rad, materijal, alat i građevinske strojeve
• sve transporte
• čišćenje tokom rada
• odvoz i zbrinjavanje smeća 
• završno čišćenje prije primopredaje radova
• nadoknadu  eventualne štete nastale iz nepažnje  na svojim ili tuđim radovima
• usklađenje organizacije rada s operativnim planom
Obračun:
• fasade po površini pročelja izraženoj u  m2
• zatvaranje reški dužinski u  m1</t>
  </si>
  <si>
    <t>II. ZIDARSKO-FASADNI RADOVI UKUPNO:</t>
  </si>
  <si>
    <t>m¹</t>
  </si>
  <si>
    <t xml:space="preserve">STOLARSKI RADOVI
OPĆI UVJETI
Prije pristupa izvođenju radova izvoditelj je dužan izvršiti detaljan pregled svih stolarskih elemenata, prozora i vrata, na uličnom pročelju i krovu. Stolarski elementi ili  njihovi dijelovi, kao i pripadajući okov, koji su oštećeni, moraju se zamijeniti novim, prema opisima stavaka troškovnika i mjerama uzetim na licu mjesta. Sav rad mora biti izveden kvalitetno, a za sve detalje i predložene elemente izvoditelj mora pribaviti suglasnost predstavnika GZZZSKP i nadzornog inženjera. Pri izradi novog elementa, u jediničnu cijenu uračunat je gotov stolarski gotov stolarski element sa pripadajućim okovom, ugradnja na građevini, ostakljenjem i završnom obradom onog dijela elementa koji ostavlja vidljive teksture drveta. Osobito pažnju potrebno je posvetiti čišćenju postojećih stolarskih elemenata i njihovom popravku. Jedinična cijena mora obuhvatiti sav rad i materijal, sav transport do i unutar gradilišta i do mjesta gradbe, zaštitni premaz lanenim uljem, sav potreban okov, kao i sve pomoćne radove i  materijale.
Sav rad, ugrađeni materijal kao i finalni proizvod mora odgovarati važećim tehničkim uvjetima i normama. Popis propisa i normi kojih se treba pridržavati:
- HRN M.B1.024 i 510.-vijci za drvo
- HRN D.E1.012.-vanjska stolarija
- HRN D. E8.193. i 235.-vodonepropusnost  i  hermetičnost  
Napomena: Eventualne izmjene mogu se izvoditi samo u skladu s konzervatorskim istraživanjima uz odobrenje predstavnika GZZZZSK i nadzornog inženjera.
STAKLARSKI RADOVI
OPĆI UVJETI
Sav upotrjebljeni materijal i finalni proizvod moraju odgovarati važećim propisima i normama. Ostakljenje mora biti izvedeno propisno i kvalitetno. Polaganje stakla i kita odnosno brtvi na ostakljenoj površini mora osiguravati vodonepropusnost.
Jediničnom cijenom obuhvaćen je sav rad, materijal, transport vanjski i unutar gradilišta, sav pomoćni materijal, kao i sve navedeno u stavkama troškovnika i u tehničkim uvjetima za izvođenje staklarskih radova, te svi prateći radovi koji nisu navedeni , a spadaju u staklarske radove i obvezni su za izvoditelja. Sav rad mora bit izveden po važećim propisima i pravilima dobrog zanata. Popis propisa i normi kojih se treba pridržavati:
- HRN S.B.E.011.- ravno vučeno staklo
- HRN S.H.050.- staklarski kit.
</t>
  </si>
  <si>
    <t>V. SOBOSLIKARSKO-LIČILAČKI RADOVI UKUPNO:</t>
  </si>
  <si>
    <t>IV. BRAVARSKO-LIMARSKI RADOVI UKUPNO:</t>
  </si>
  <si>
    <t xml:space="preserve"> </t>
  </si>
  <si>
    <t>m³</t>
  </si>
  <si>
    <t>III.  STOLARSKO - STAKLARSKI UKUPNO:</t>
  </si>
  <si>
    <t>III. STOLARSKO - STAKLARSKI RADOVI UKUPNO:</t>
  </si>
  <si>
    <t>Ispitivanje vertikalnosti i pravca pročelja nakon montaže skele uz prisutnost nadzornog inženjera. Na nacrtu pročelja označiti ustanovljene neravnine i kotirati njihove veličine. Obračun po satu.</t>
  </si>
  <si>
    <t>h</t>
  </si>
  <si>
    <t>ploha za zaštitu nogostupa (tvrdom folijom)</t>
  </si>
  <si>
    <t>* za sve radove koristiti skelu</t>
  </si>
  <si>
    <t>5.1.</t>
  </si>
  <si>
    <t>šablona</t>
  </si>
  <si>
    <t>5.2.</t>
  </si>
  <si>
    <t>REKAPITULACIJA:</t>
  </si>
  <si>
    <t>šablona za izvlačenje kanelura</t>
  </si>
  <si>
    <t>kg</t>
  </si>
  <si>
    <t>Čišćenje skele i gornje površine tunelske skele od građevinske šute, s utovarom u kante te svim horizontalnim i vertikalnim prijenosom do gradilišnog odlagališta. Ručni utovar građevinske šute u kamion, s prijevozom do 20 km i istovarom izvrtanjem i planiranjem na gradskoj planirki, sa svim pristojbama. Obračun po m³ uz dodatak na rastresitost. Zbrinjavanje građevinskog otpada sukladno Pravilniku NN 38/08.</t>
  </si>
  <si>
    <t>Čišćenje i pranje pločnika više puta tijekom izvođenja radova, te po završetku svih radova. Obračun po m².</t>
  </si>
  <si>
    <t>Čišćenje i pranje kompletnih prozora i vrata više puta tijekom izvođenja radova, te finalno staklenih ploha po završetku svih radova. Obračun po m².</t>
  </si>
  <si>
    <t>Čišćenje i zaštita interijera zgrade za vrijeme izvođenja radova na stolariji i prozorskim špaletama, sa zaštitom podne plohe filcem, a zidnih ploha i namještaja s PE folijama. Izvršiti prema potrebi, a najmanje dva puta u toku izvedbe radova. U cijeni je i uklanjanje otpadaka s gradilišta, kao i popravak svih šteta nastalih uslijed čišćenja. Obračun po m² čišćene površine zgrade.</t>
  </si>
  <si>
    <t>sondi</t>
  </si>
  <si>
    <t>I. c. KONZERVATORSKA ISTRAŽIVANJA UKUPNO:</t>
  </si>
  <si>
    <t>Popravak oštećenih dijelova zida i istaka nastalih ispadanjem opeke. Stavkom je obuhvaćeno vađenje iz ležajeva dotrajale opeke i ponovno zidanje novom punom opekom u produžnom mortu. Prilikom zidanja poštovati postojeći vez opeke i odsijecanjem prilagoditi izvornom obliku. Obračun po m² saniranog zida, a prema prethodnom pregledu i upisu nadzornog inženjera u građevinski dnevnik.</t>
  </si>
  <si>
    <t>sati</t>
  </si>
  <si>
    <t>Zidarske pripomoći kod svih vrsta obrtničkih i instalaterskih radova. Obračun prema stvarno utrošenom broju radnih sati i jediničnim cijenama danim u ovome troškovniku, koje pregledava nadzorni inženjer i upisuje u građevinski dnevnik.</t>
  </si>
  <si>
    <t>3.1.</t>
  </si>
  <si>
    <t>3.2.</t>
  </si>
  <si>
    <t>3.3.</t>
  </si>
  <si>
    <t>3.4.</t>
  </si>
  <si>
    <t>- glazura vijenaca i prozorskih klupčica</t>
  </si>
  <si>
    <t>* za sve radove koristiti skelu
** Obračun i izmjere vršiti prema tehničkim uvjetima za soboslikarsko-ličilačke radove</t>
  </si>
  <si>
    <t>Izvedba radova po nalogu nadzornog inženjera.</t>
  </si>
  <si>
    <t>obujmica</t>
  </si>
  <si>
    <t>- prodor oluka kroz vijence</t>
  </si>
  <si>
    <t>- spoj u ljevano željeznu cijev</t>
  </si>
  <si>
    <t>2.1.</t>
  </si>
  <si>
    <t>ukupno ostakljenja</t>
  </si>
  <si>
    <t>2.2.</t>
  </si>
  <si>
    <t>2.3.</t>
  </si>
  <si>
    <t>2.4.</t>
  </si>
  <si>
    <t>2.5.</t>
  </si>
  <si>
    <t>2.6.</t>
  </si>
  <si>
    <t>ZIDARSKO-FASADERSKI RADOVI
OPĆI UVJETI</t>
  </si>
  <si>
    <t>BRAVARSKI  RADOVI
OPĆI UVJETI
Sav upotrijebljeni  materijal i finalni građevinski proizvodi moraju odgovarati važećim tehničkim propisima i normama.
Popis propisa i normi kojih se treba pridržavati:
- HRN C.B3.025.-plosnato željezo
- HRN C.B.024.-kvadratno željezo
Sva nova bravarija mora biti u potpunosti izvedena kao i postojeća i prije dostave na gradilište treba biti zaštićena antikorozivnim premazom. Svi detalji izvedbe i ugradbe bravarije moraju biti odobreni od predstavnika GZZZSKP i nadzornog inženjera investitora. Snimanje postojeće bravarije i uzimanje uzoraka uključeno je u cijenu pojedine stavke i ne iskazuje se posebno. U cijenu pojedine stavke treba uključiti:
- snimanje, uzimanje mjera i uzoraka postojeće bravarije
- izrada i ugradnja bravarskih elemenata
- sav vanjski i unutarnji, vertikalni i horizontalni transport,
- okov i spojna sredstva,
- ličenje i bojanje sa svim predradnjama,
- sav sitni i spojni materijal i naknada za strojeve i alate.
Napomena: Eventualne izmjene mogu se izvoditi samo u skladu s konzervatorskim istraživanjima uz odobrenje predstavnika GZZZSK i nadzornog inženjera
LIMARSKI RADOVI
OPĆI UVJETI ZA
Svi radovi moraju se izvoditi prema izvedbenoj projektnoj dokumentaciji i prema važećim tehničkim propisima i HR normama:
- Pravilnik o tehničkim normativima za projektiranje i izvođenje završnih radova u građevinarstvu Sl. list SFRJ 21/90 - odvodnjavanje krovova i otvorenih dijelova zgrade limenim elementima
- Tehnički uvjeti za izvođenje limarskih radova 
- HRN U.N9.052 -Građ.prefabr.elementi: Prozorska limena klupčica,
- HRN U.N9.053 -Građ.prefabr.elementi: Odvodnjavanje krovova i dijelova zgrada limenim elementima
- HRN U.N9.054 -Građ.prefabr.elementi: Pokrivanje krovnih ravnina limom
- HRN U.N9.055 -Građ.prefabr.elementi: Opšivanja vanjskih dijelova zgrada limom
Sav upotrebljeni materijal i finalni građevinski proizvodi moraju odgovarati postojećim tehničkim propisima i HR normama. Prilikom izvedbe limarskih radova treba se u svemu pridržavati postojećih propisa i normi.
Izvođač je dužan prije početka radova:
• predočiti projektantu detalje izvedbe i savijanja limova
• tek po odobrenju i nakon ovjere istih od strane projektanta radovi može pristupitit izvedbi radova
• provjeriti sve građevinske elemente na koje se pričvršćuje limarija 
• pismeno dostaviti naručitelju svoje primjedbe u vezi eventualnih nedostataka, naročito u slučaju: neodgovarajućeg izbora projektiranog materijala i loše riješenog načina vezivanja limarije za građevinske radova. Izrada rješenje neće se posebno platiti već predstavlja trošak i obvezu izvoditelja.
Prilikom izvođenja limarije mora se izvoditelj striktno pridržavati usvojenih i od strane projektanta ovjerenih detalja.
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U cijeni treba također uključiti izvedbu i obradu raznih detalja limarije kod spojeva, prijelaza, lomova i sudara ploha, završetaka limarije i drugo, sve obvezno usklađeno sa drugim različitim materijalima i radovima uz limariju, do potpune gotovosti i funkcionalnosti.
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
Na spoju lima i podloge (beton, žbuka, drvo i dr.) treba postaviti razdjelni sloj (npr. krovna ljepenka) po cijeloj površini spoja. Sve vidljive spojeve lima i betonskih ili ožbukanih fasadnih ploha treba brtviti po cijeloj dužini spoja trajno elastičnim (plastičnim) bezbojnim kitom. Sve spojeve lima treba obvezno izvesti nepropusno. Plohe izvedene limom moraju biti izvedene pravilno i u ravnini, po nagibima odvodnje i kosinama definiranim u projektu.
Sastav i učvršćenja moraju biti tako izvedeni da elementi pri toplotnim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
Probijanja u metalnom pokrivaču (učvršćivanje dimnjaka, cijevi kupola itd.) moraju biti pažljivo izvedena kod pocinčanog lima pomoću lemljenja, a kod bakrenog pomoću dvostruko položenog ruba vezanog vodonepropusno s pokrovom. 
Izvođač će pristupiti izvedbi tek nakon što projektant potpisom potvrdi radioničke nacrte i tehnološku razradu svih detalja.
Jedinična cijena uključuje :
• uzimanje mjera na gradilištu  i definiranje ugradbenih dimenzija
• tehnološku razradu svih detalja 
• pripremu podloga 
• izradu radioničkih nacrta  
• sav spojni materijal
• postavu i skidanje radne skele
• sve posredne i neposredne troškove za rad, materijal, alat i građevinske strojeve
• sve transporte
• čišćenje tokom rada, odvoz i zbrinjavanje smeća
• završno čišćenje prije primopredaje radova
• nadoknadu  eventualne štete nastale iz nepažnje  na svojim ili tuđim radovima
• sva manja potrebna usijecanja  utora nužna za ugradbu i savijanje lima i izvedbu detalja, kao i sva sitnija usijecanja  ploha te potrebne popravke i zapunjavanja nastalih međuprostora i pukotina cem. mortom
Obračun:
• žljebovi, cijevi, opšavi i sl. definirani razvijenom širinom lima u dužinama izraženim u  m1  
• limeni krovni pokrovi u površini izraženoj u  m2
• limene fasade u površini izraženoj u  m2</t>
  </si>
  <si>
    <t xml:space="preserve">SOBOSLIKARSKO-LIČILAČKI RADOVI
OPĆI UVJETI
Sav upotrijebljeni materijal kao i finalni proizvod moraju odgovarati važećim tehničkim propisima i normama. Popis propisa i normi kojih se treba pridržavati:
- pravilnik o zaštiti na radu u građevinarstvu,
- pravilnik o tehničkim mjerama i uvjetima za završne radove u građevinarstvu,
-  HRN U.F2.013.-tehnički uvjeti za izvođenje soboslikarskih radova,
- HRN U.F2.012.- tehnički uvjeti za izvođenje ličilačkih radova,
- HRN B.C1.030.-gips neutralan i čist,
- HRN H.K2.015.-kalijev sapun,
- HRN B.C1.020.-hidratizirani vapno,
- HRN B.C5.020.-firnis lanenog ulja,
- HRN H.C1.034.-cinkov kromat
- HRN H.C1.002.-uljene boje i lakovi
Svi radovi moraju se izvoditi po izabranom uzorku i tonu, koje je ličilac dužan izvesti prije početka radova od materijala od kojih se radovi izvode, a u svemu prema uputama proizvođača i GZZZSKP. Na tako izvedene uzorke izvoditelj mora ishodovati  suglasnost predstavnika GZZZSKP i nadzornog inženjera investitora, pa tek onda početi sa izvođenjem radova.
Ukoliko se bojanje pročelja izvodi preko potpuno nove žbuke, tj. homogene površine, upotrijebit će se silikatni premaz sa svim potrebnim predradnjama u skladu s uputama proizvođača, kao što je impregniranje površine pročelja. Ukoliko se bojanje pročelja izvodi preko žbuke koja je samo djelomično sanirana tj. površina nije homogena već se sastoji od dijelova stare i nove žbuke, upotrijebit će se također silikatni premaz, ali tako da se najprije nanese temeljni sloj koji će izjednačiti strukturu,upojnost i kemijsku reakciju podloge.  Bojanje mora biti kvalitetno i dobro izvedeno. Na obojenim površinama ne smije biti mrlja, površine moraju biti jednolične i čiste i ne smiju se ljuštiti. Kit za ispunjenje udubina i pukotina mora biti srodnog sastava podlozi i boji. 
Ličenje bravarskih dijelova izvodi se nakon čišćenja rđe, premazom temeljne boje i potom liči vanjskom bojom za željezo u dva sloja. Ličenje stolarije se izvodi nakon skidanja starog naličja otapalima ili paljenjem. Potom je potrebno stolariju obrusiti , natopiti firnisom, kitati te ponovno brusiti. Na tako pripremljenu podlogu nanosi se dvostruki nalič, te lakira lakom otpornim na atmosferilije. Izbor tona, vrši se prema postojećem, a u suglasnosti s predstavnikom GZZZSKP i nadzornim inženjerom. Jedinična cijena obuhvaća sav rad, materijal, sve troškove nabave i dopreme, skidanje i ponovno postavljanje vanjske stolarije (vratna i prozorska krila), izradu uzoraka i sva čišćenja po završetku radova. Prije početka radova izvođač mora ustanoviti kvalitetu podloge za izvođenje soboslikarskih i ličilačkih radova i ako ona nije pogodna za taj rad mora o tome pismeno obavijestiti svog naručioca radova, kako bi se na vrijeme mogla podloga popraviti i prirediti za soboslikarsko ličilačke radove. Kasnije pozivanja i opravdanja da kvaliteta nije dobra  radi loše podloge neće se uzimati u obzir.  
</t>
  </si>
  <si>
    <t>ulično pročelje</t>
  </si>
  <si>
    <t>* za sve radove koristiti skelu
** kod limova i ostalih metalnih elemenata koristiti opremu isključivo od istog materijala ili sličnog (radi izbjegavanja pojave galvanskih struja)</t>
  </si>
  <si>
    <t>Demontaža i pažljivo rezanje trulih i dotrajalih dijelova dvostruke drvene stolarije (vanjska krila s okapnicama, vanjski okviri s profilacijama, unutarnji slijepi doprozornik/dovratnik, rolete s vodilicama...). Prethodno stolar treba uzeti sve potrebne mjere i detalje potrebne za izradu i montažu nove stolarije, odnosno, prema uputi nadzornog inženjera, zdrave dijelove sačuvati te ih koristiti, djelomično ili potpuno, u izradi novih dijelova. Pohrana elemenata na gradilištu ili gdje vlasnik odredi. Izvođač snosi sve troškove ponovne dobave ili izrade pojedinih elemenata u slučaju oštećenja ili otuđenja s gradilišta. Uključen sav vertikalni i horizontalni transport te odvoz viška materijala na mjesni deponij i zbrinjavanje građevinskog otpada sukladno Pravilniku NN 38/08. Obračun po kom.</t>
  </si>
  <si>
    <t>profilacije r.š. do 30 cm</t>
  </si>
  <si>
    <t>kompl.</t>
  </si>
  <si>
    <r>
      <t xml:space="preserve">Ličenje postojećih elemenata od kovanog željeza i čelika. Ličene površine zaštititi bojanjem temeljnim/antikorozivnim premazima, lakiranje u 2 slojeva, </t>
    </r>
    <r>
      <rPr>
        <i/>
        <sz val="10"/>
        <rFont val="Tw Cen MT"/>
        <family val="2"/>
        <charset val="238"/>
      </rPr>
      <t>tzv. DUPLEX SISTEM ili jenakovrijedan sistem ___________________</t>
    </r>
    <r>
      <rPr>
        <sz val="10"/>
        <rFont val="Tw Cen MT"/>
        <family val="2"/>
        <charset val="238"/>
      </rPr>
      <t>, sa svim dodatcima prema tehničkim uvjetima za soboslikarske i ličilačke radove. Jediničnom cijenom obuhvatiti: pripremu podloge (eventualno skidanje starog naliča, brušenje), stabilizaciju podloge s eventualnim ostacima oksida odgovarajućim premazom te antikorozivnim premazima, dvostruki premaz lak bojom za vanjske radove. Boju i završni izgled određuje predstavnik GZZSKP. Sve izvesti prema pravilima zanata te u dogovoru s nadzornim inženjerom. Obračun po m² oličene površine.</t>
    </r>
  </si>
  <si>
    <t>Lokacija:       k.č. 3328;  K.O. ČRNOMEREC</t>
  </si>
  <si>
    <t>Projektant suradnik: Tin Čop, mag. ing. arch.</t>
  </si>
  <si>
    <t>Za radne fasadne skele potrebno je, prema važečim propisima i Zakonima izraditi potrebne projekte, ishoditi sve potrebne ateste te voditi računa o održavanju tijekom radova, sve prema Zakonu o zaštiti na radu.</t>
  </si>
  <si>
    <t>Sve stavke  trebaju predvidjeti sve potrebne transporte na gradilištu, čišćenja i odvoz materijala na deponij te odlaganje na propisani način, osim ako stavkom nije drugačije predviđeno.</t>
  </si>
  <si>
    <t>Sve stavke radova koji se vrše pomoću skele ne uključuju troškove skele, već je skela zasebna stavka zajednička za sve radove pri kojima se koristi, osim ako stavkom nije drugačije predviđeno ili je potrebno radi izbora alternativne tehnologije izvođenja koristiti dodatne skele i podupiranja.</t>
  </si>
  <si>
    <t>Svi radovi koji nisu predviđeni stavkama ovog troškovnika vrše se isključivo po nalogu Nadzora, te u dogovoru s Investitorom.
Radovi izvedeni bez odobrenja Nadzora neće se priznavati.</t>
  </si>
  <si>
    <t>Kod svih radova Izvođač je dužan držati se Općih  Uvjeta Troškovnika (OUT), važećih Zakona i propisa iz pojedine grupe radova, tehničkih uputa pojedinih proizvođača, koji moraju biti u skladu sa HRN i EU ili jednakovrijednim normama.</t>
  </si>
  <si>
    <t>Prije početka radova obavezno je potrebno odvojiti sve instalacije prisutne na građevini, tj. isključiti el. energiju, vodu, kanalizaciju, plin i razne telekomunikacijske vodove osobito za radove razgradnje zidova i sl. koji se izvode na području postojećih  instalacija.</t>
  </si>
  <si>
    <t>Pripremna dokumentacija i organizacija gradilišta</t>
  </si>
  <si>
    <t>Izrada plana aktivnosti i sheme gradilišta, organizacija pristupa gradilištu i određivanje pozicije dnevne gradilišne deponije, iskolčenje elemenata rekonstrukcije, određivanje točnih geodetskih visina i osi s povezivanjem na najbliži reper.</t>
  </si>
  <si>
    <t xml:space="preserve">Izvođač treba izvršiti sve pripremne radove prije nego pristupi izvođenju. </t>
  </si>
  <si>
    <t>Izrada sheme organizacije gradilišta prema predviđenoj mehanizaciji Izvoditelja unutar zaštitne zone i uz suglasnost koordinatora II, kojeg imenuje Investitor; prijava početka radova nadležnim službama, postava propisanih natpisa upozorenja - sve sukladno zakonu o Zaštiti na radu i dr. propisima. Prema potrebi ishođenje dozvola za privremeno korištenje javnih površina. Obračun po kompletu.</t>
  </si>
  <si>
    <t>Terminski plan aktivnosti</t>
  </si>
  <si>
    <t>kpl</t>
  </si>
  <si>
    <t>Geodetski radovi za cijelo vrijeme izvođenja</t>
  </si>
  <si>
    <t>Izvedbena dokumentacija</t>
  </si>
  <si>
    <t xml:space="preserve">Izrada i ovjera radioničkih nacrta i radioničke dokumentacije (Izvedbena dokumentacija) za sve detalje projekta. Izrada i ovjera ove dokumentacije dužnost je izvođača i smatra se da je sve kompletno uključeno u cijenu stavke. Dokumentaciju mora odobriti projektant konstruktivnog dijela projekta i glavni projektant. </t>
  </si>
  <si>
    <t>Obračun po kompletu.</t>
  </si>
  <si>
    <t>Ograde i table gradilišta, sanitarije</t>
  </si>
  <si>
    <t>Obračun po m' i po komadu.</t>
  </si>
  <si>
    <t>Ograda gradilišta</t>
  </si>
  <si>
    <t>Tabla gradilišta</t>
  </si>
  <si>
    <t>Privremeni prostor za boravak radnika (''kontejner'')</t>
  </si>
  <si>
    <t>Tipski prijenosni sanitarni čvor</t>
  </si>
  <si>
    <t>a</t>
  </si>
  <si>
    <t>b</t>
  </si>
  <si>
    <t>c</t>
  </si>
  <si>
    <t>Privremeni priključci</t>
  </si>
  <si>
    <t xml:space="preserve">Ishođenje, izvedba i osiguravanje svih potrebnih privremenih atestiranih priključaka potrebnih za izvođenje radova na/po čitavom gradilištu i mjestima izvođenja radova (npr. struje, vode/odvodnje, plina za zavarivanje, agregati i sl.), za izvođenje svih radova ovog troškovnika. </t>
  </si>
  <si>
    <t>U ovu stavku ulazi i osiguranje svih potrebnih priključaka i energenata na svim potrebnim mjestima gdje se vrše radovi (pročelja zgrade, po pločniku i cesti i dr.). Osigurati priključke struje produžnim kablovima, pomičnim agregatima, a priključke plina prijenosnim plinskim bocama, spremnicima i sl. - sve osigurati prema važećim propisima, uključeno u cijenu stavke.</t>
  </si>
  <si>
    <t>U stavku uključiti sve potrebne materijale, spojna sredstva, rad, transporte i izvedbu zaštitnih oplata te kasniju demontažu i propisno zbrinjavanje viška materijala. 
Obračun po m2 i m3.</t>
  </si>
  <si>
    <t>Drvena građa - podkonstrukcija</t>
  </si>
  <si>
    <t>Drvena građa - plašt</t>
  </si>
  <si>
    <t>Zaštitna folija</t>
  </si>
  <si>
    <t>Podna obloga mora biti uredno izvedena tako da bude prohodna i sigurna za korištenje tijekom radova. Stavkom obuhvatiti sav materijal, rad, gradilišne transporte, spojna sredstva, te kasniju demontažu i zbrinjavanje viška materijala na propisani način. Obračun po m2.</t>
  </si>
  <si>
    <t>Skela</t>
  </si>
  <si>
    <t>Dobava, postava, prepravci tijekom gradnje, skidanje i otprema skele u unutrašnjosti crkve i zvonika, te na pročeljima crkve i zvonika, uključivo s tunelskim dijelom u najdonjoj zoni - prolazom za pješake. Skela se izvodi od bešavnih cijevi skele, slobodnog sastava i potrebnih spojnih elemenata, sa svim potrebnim ukrućenjima i sidrenjima, zaštitnim daskama na podnicama za zaštitu od pada predmeta s visine.</t>
  </si>
  <si>
    <t>U jediničnu cijenu uključiti i zaštitni zastor od jutenih ili plastičnih traka, koje se postavljaju s vanjske strane po čitavoj površini skele.</t>
  </si>
  <si>
    <t xml:space="preserve">Skelu je potrebno osigurati od udara groma uzemljenjem, uključiti u cijenu stavke. Potrebno je izvesti ljestve za vertikalnu komunikaciju po skeli. Izvođač radova dužan je na terenu izvesti ograđeni prostor za odlaganje potrebnih materijala, a u skladu s rješenjem o zauzimanju javno-prometne površine - ishođenje svih potrebnih rješenja i odobrenja o zauzimanju javno-prometne površine je uključeno u cijenu skele. </t>
  </si>
  <si>
    <t xml:space="preserve">Posebnu pažnju posvetiti stopama koje stoje na zemlji i pločniku i spriječiti utonuće stopa u zemlju/pločnik. </t>
  </si>
  <si>
    <t xml:space="preserve">Prije izvedbe skele izvođač je dužan izraditi Projekt skele što je u potrebno uključiti u cijenu ove stavke. </t>
  </si>
  <si>
    <t xml:space="preserve">Projekt skele izvođač je dužan dati na uvid i odobrenje nadležnom konzervatorskom tijelu. </t>
  </si>
  <si>
    <t xml:space="preserve">Nakon skidanja skele Izvođač je dužan potpuno sanirati sva prihvatna i stajaća mjesta skele. Nakon postave skele potrebno je izvesti svu signalizaciju (rasvjeta, putokazi i sl.) kako to nalažu postojeći HTZ propisi. </t>
  </si>
  <si>
    <t>TROŠKOVNIK ZA OBRTNIČKE I ZAVRŠNE RADOVE</t>
  </si>
  <si>
    <t>obnove kulturnog dobra</t>
  </si>
  <si>
    <t>OPĆI UVJETI</t>
  </si>
  <si>
    <t>Napomena:</t>
  </si>
  <si>
    <t>Umjesto svih ovdje navedenih normi mogu se koristiti jednakovrijedne norme, a u cilju ispunjenja temeljnih zahtjeva iz važećeg Zakona o gradnji i odredbi propisa na koji Zakon upućuje.</t>
  </si>
  <si>
    <t>OPĆI UVJETI -  NADZOR</t>
  </si>
  <si>
    <t>Konzervatorski nadzor cijelo vrijeme izvođenja radova vrši predstavnik Konzervatorskog odjela u Zagrebu MKIM RH.</t>
  </si>
  <si>
    <t>OPĆI UVJETI - GRAĐEVINSKO-OBRTNIČKI RADOVI</t>
  </si>
  <si>
    <t>Izvođač je dužan izraditi izvedbenu dokumentaciju, te prije samog ugovaranja i izvođenja radova upozoriti glavnog projektanta na eventualne nejasnoće u Glavnom projektu ili neusklađenosti prije ugovaranja i izvođenja, odnosno iznijeti svoje primjedbe već u fazi davanja ponude.</t>
  </si>
  <si>
    <t>Izrada tipskih primjeraka i uzoraka svih ugrađenih materijala (npr. ograde, pregradne stijene, bravarija, opločenja i sl.), te ovjera istih kod glavnog projektanta u cijeni je stavki i u obvezi je izvođača.</t>
  </si>
  <si>
    <t>Cijene upisane u ovaj troškovnik sadrže svu odštetu za pojedine radove i dobave u odnosnim stavkama troškovnika i to u potpuno dogotovljenom stanju, tj. sav rad, naknadu za alat, materijal, sve pripremne, sporedne i završne radove, horizontalne i vertikalne transporte.</t>
  </si>
  <si>
    <t>Pod unesenim cijenama podrazumijevaju se također i sva zakonska davanja, kao i pripomoć kod izvedbe obrtničkih radova (zaštita obrtničkih proizvoda: stolarije, bravarije, limarije, restauratorskih elemenata i slično), sva potrebna ispitivanja građevinskih materijala.</t>
  </si>
  <si>
    <t>Sav materijal koji se upotrebljava mora odgovarati postojećim tehničkim propisima i normama. 
Ukoliko se upotrebljava materijal za koji ne postoji odgovarajući standard, njegovu kvalitetu treba dokazati dokaza o kvaliteti i izjava o svojstvima.</t>
  </si>
  <si>
    <t>Davanjem ponude izvođač se obvezuje da će pravovremeno nabaviti sav materijal opisan u pojedinim stavkama troškovnika. U slučaju nemogućnosti nabave opisanog materijala tijekom izvođenja radova, za svaku će se izmjenu prikupiti ponude i u prisutnosti naručitelja i nadzornog inženjera evaluirati ponude i odabrati zamjenski materijal.</t>
  </si>
  <si>
    <t>Ukoliko opis pojedine stavke dovodi izvođača u nedoumicu o načinu izvedbe ili kalkulacije cijena, treba pravovremeno tražiti objašnjenje od naručitelja i projektanta.</t>
  </si>
  <si>
    <t>Ako tijekom gradnje dođe do promjena, treba prije početka rada tražiti suglasnost nadzornog inženjera, projektanta i Naručitelja, također treba ugovoriti jediničnu cijenu nove stavke na temelju elemenata datih u ponudi i sve to unijeti u građevinski dnevnik uz ovjeru nadzornog inženjera, projektanta i Naručitelja.</t>
  </si>
  <si>
    <t>Prije izrade ponude izvođač može obići i pregledati građevinu zbog ocjene njezinog građevinskog stanja, radova obuhvaćenih troškovnikom, uvjeta organizacije gradilišta, načina i mogućnosti pristupa građevini, mogućnosti zauzimanja javne površine.</t>
  </si>
  <si>
    <t>Prema tome, ponuđena cijena je konačna cijena za realizaciju pojedine troškovničke stavke i ne može se mijenjati.</t>
  </si>
  <si>
    <t>Nakon potpisa ugovora, izvođač je obvezan dostaviti detaljni operativni plan izvođenja radova i shemu organizacije gradilišta.</t>
  </si>
  <si>
    <t>Bez obzira na vrstu pogodbe, izvođač je obvezan svakodnevno voditi građevinski dnevnik u dva primjerka, a također i građevinsku knjigu, koje će redovito kontrolirati i ovjeravati nadzorni inženjer, kako bi se uvijek mogle ustanoviti stvarne količine izvedenih radova.</t>
  </si>
  <si>
    <t>Naplaćuju se samo stvarno izvedeni radovi i količine prema dokaznici mjera.</t>
  </si>
  <si>
    <t>Izvođač je dužan čistiti gradilište barem tri puta tokom građenja, a na kraju treba izvesti finalno čišćenja zidova, podova, vrata, prozora, stijena, stakala i dr. što se neće posebno opisivati u stavkama.</t>
  </si>
  <si>
    <t>Prije izrade ponude izvođač može pregledati gradilište radi ocjene uvjeta za organizaciju izvedbe radova i stanja pojedinih dijelova na kojima se radovi izvode.</t>
  </si>
  <si>
    <t>Sve stavke uključuju odvoz i skladištenje ili odvoz na gradski deponij. Sve stavke uključuju sav potrebni alat, materijal i pripomoćne skele, zaštitne sredstva - sve potrebno do gotovosti.</t>
  </si>
  <si>
    <t>Obračunata količina materijala u normalnom stanju, u svaku jediničnu cijenu uključiti odvoz srušenog materijala na gradilišnu i gradsku deponiju, max udaljenu 20 km, te razvrstavanje materijala prema uvjetima za istovar materijala gradskog deponija.</t>
  </si>
  <si>
    <t>Za sve završne obrade na pročelju potrebno je izraditi uzorke koje prije početka izvođenja mora odobriti predstavnik GZZZSKP i nadzorni inženjer investitora. Izrada uzoraka završne obrade uračunata je u jediničnu cijenu pojedine stavke i ne obračunava se posebno. Sve detalje izvedbe na pročelju potrebno je dogovoriti i na njih ishoditi suglasnost predstavnika GZZZSKP i nadzornog inženjera, a prije pristupanja izvedbi radova.</t>
  </si>
  <si>
    <t>RADOVI RUŠENJA I DEMONTAŽE - GRAĐEVINSKO-OBRTNIČKI RADOVI</t>
  </si>
  <si>
    <t>Postupak rušenja započet će:
Sa gradilišta se materijal koji se neće koristiti, te šuta, mora sukcesivno odvoziti na gradsku deponiju.</t>
  </si>
  <si>
    <t>Pristup i eventualna evakuacija sa građevine i prostora neposredno uz nju mora u svim fazama rada biti nesmetana.
Način zbrinjavanja građevnog otpada
Sav otpad nastao rušenjem sortirati će se na parceli prema vrsti materijala.</t>
  </si>
  <si>
    <t>Zabranjeno je odvoziti otpad na mjesta koja za to nisu dozvoljena.
Sav otpad prevozi se i odlaže sukladno propisima o otpadu i komunalnom redu.
Prije početka radova, izvođač je obavezan postaviti i instalirati sve privremene objekte, zaštitne ograde, opremu i instalacije potrebne za normalno izvođenje radova te iste ukloniti s gradilišta nakon završetka radova.</t>
  </si>
  <si>
    <t>Privremeni objekti, ograde, zaštita i oprema pored ostalog obuhvaća uređenje pristupa, privremeno ograđivanje prostora koji mogu poslužiti za odlaganje materijala, doprema i postava građevinskih dizala, ljestvi i penjalice, ograde, zaštitne ograde, skele, platforme, oznake, protupožarnu opremu i sve ostalo potrebno za brzo i sigurno odvijanje rušenja. Izvođač će sve ove radove izvesti bez posebne naplate.</t>
  </si>
  <si>
    <t>U postupku rušenja – uklanjanja postojećih građevina rad mora biti organiziran tako da se poštuju svi propisi zaštite na radu, a izvršioci – djelatnici moraju biti upoznati s njima i primjenjivati ih u potpunosti.</t>
  </si>
  <si>
    <t>Mora se povesti zaštita prema susjednim objektima i prolaznicima, u protivnom sve eventualno nastale štete zbog ne pridržavanja istog snosi izvođač:
a) isključivanjem elektroinstalacija telefona, plinskih instalacija i vodovoda, s tim da se u neposrednoj blizini osigura dobava vode (polijevanje šute). Isključivanje infrastrukturnih priključaka mora izvesti ovlaštena pravna osoba,</t>
  </si>
  <si>
    <t>b) demontažom svih predmeta i opreme, kao prozora, vrata, sanitarne opreme i slično – koja će se eventualno upotrijebiti,</t>
  </si>
  <si>
    <t>c) rušenje pregradnih i nosivih zidova izvršit će se ručno odozgo prema dolje, s posebnom pažnjom da ne dođe do urušavanja dijelova zida,</t>
  </si>
  <si>
    <t>d) da se izbjegne zagađivanje okoliša prašinom, neophodno je povremeno polijevanje vodom,</t>
  </si>
  <si>
    <t>Posebno će se odvojiti ambalažni otpad (papir, plastika, staklo, drvo i sl.) od šute i otpada građevinskog materijala (cigla, beton, crijep, ker. pločice i sl.). Sav otpadni materijal će se učestalo odvoziti sa lokacije na mjesta predviđena za odlaganje pojedine vrste otpada i u reciklažna dvorišta.</t>
  </si>
  <si>
    <t>Nakon rušenja i odvoza otpada i građevinske šute, parcela i zemljište se mora dovesti u uredno stanje, a sa ulične strane javna prometna površina se mora očistiti i dovesti u prvobitno stanje.</t>
  </si>
  <si>
    <t>Predmet rušenja mogu biti svi konstruktivni elementi (stropne ploče, grede, stupovi, zidovi, temelji, krovne konstrukcije, krovne obloge, zidne obloge, a demontiraju se prozori, vrata, ugrađena oprema. Ruše se sve vrste građevinskih materijala (opeka, beton, porobeton, kamen,....).</t>
  </si>
  <si>
    <t>Pri razaranju betona i drugih čvrstih materijala koriste se pneumatski čekići i rezanje. U stavkama potrebno je predvidjeti upotrebu skele, podupiranje konstruktivnih elemenata u pojedinim fazama rušenja kako bi se osigurao stabilitet i sigurnost radnika.
U troškovniku treba predvidjeti utovar materijala preostalog od rušenja na vozilo, odvoz i zakonom propisano zbrinjavanje otpada, te čišćenje gradilišta.</t>
  </si>
  <si>
    <t>Prije davanja ponude izvođač je dužan detaljno proučiti dokumentaciju, prikupiti dodatne podatke, kako bi sve elemente troškova uključio u jedinične cijene. 
Naknadni zahtjevi za promjenom jediničnih cijena neće se uvažiti ukoliko proizlaze iz neinformiranosti ponuđača.</t>
  </si>
  <si>
    <t>Položaj lokacije i veličinu slobodnih prostora za organizaciju gradilišta i transporte, prometnoj povezanosti, izvorištima materijala, mogućnostima deponija, pristojbama, troškovima priključka i sl., te sve uključiti u jedinične cijene radova. 
Pripremni radovi, pristupni putovi, pomoćni objekti i sl. ne iskazuju se posebno kao trošak nego su na isti način uključeni u jediničnu cijenu.</t>
  </si>
  <si>
    <t>Sva rušenja, probijanja, bušenja i dubljenja treba u pravilu izvoditi ručnim alatom, s osobitom pažnjom. Nakon provedenih pripremnih radova, rušenja na građevini vrše se prema unaprijed utvrđenom redoslijedu dogovorenim s nadzornim inženjerom naručitelja.
Demontaže i rušenja izvode se u pravilu od krova prema dolje.</t>
  </si>
  <si>
    <t>Svi prijenosi materijala dobiveni rušenjem i demontažom, odvoz na privremeni gradilišni deponij ili gradsku planirku, s čišćenjem gradilišta i dovođenjem javne površine u prvobitno stanje, trebaju biti uključeni u jediničnoj cijeni radova i neće se posebno priznavati. Prije početka radova treba ispitati sve instalacije koje se nalaze na pročelju ili krovu građevine, te ih po stručnoj osobi zaštititi u skladu s propisima.</t>
  </si>
  <si>
    <t>Sve elemente s pročelja (kamene ukrase, oprema i sl.) treba skinuti i privremeno – do završetka radova kada će se ponovno postaviti – pohraniti na gradilištu ili mjestu koje se dogovori s nadzornim inženjerom naručitelja. Izvoditelj će snositi troškove ukoliko se navedeni elementi oštete ili otuđe. Jediničnom cijenom treba obuhvatiti: 
- sav rad i materijal za izvedbu radova iz pojedine stavke,
- sav transport,
- sve društvene obveze vezane za radnu snagu i materijal,
- pripremno – završne radove.</t>
  </si>
  <si>
    <t>Sve vertikalne i horizontalne plohe moraju biti izvedene ravne i očišćene po završetku radova.</t>
  </si>
  <si>
    <t>Glede zaštite susjednih postojećih ili već izvedenih radova i ploha, horizontalnih ili vertikalnih, potrebno je iste na odgovarajući način zaštititi, plastičnim (PVC ili PE) folijama, ljepenkom, daskama i sl., tako da ne dođe do oštećenja radova ili ploha. Sve navedeno treba uračunati u jediničnu cijenu radova.</t>
  </si>
  <si>
    <t>Razne pomoćne konstrukcije i skele potrebne tijekom radova treba obvezno uračunati u jediničnu cijenu, osim gdje je to posebno predviđeno troškovnikom.</t>
  </si>
  <si>
    <t>Izvoditelj je dužan pratiti kvalitetu svih materijala koji se ugrađuju, također i pomoćnih materijala koji se neće ugraditi ali se koriste u tijekom radova, te u svezi sa odgovarajućom normom dokazati da uporabljeni materijali odgovarajuću normu zadovoljavaju. Isto vrijedi i za dokazivanje stručnosti radnika, gdje se to normom traži. Sve troškove oko dobivanja dokaza o kvaliteti i izjava o svojstvima, uključivo i utrošak svih potrebnih materijala za uzorke, treba izvoditelj uračunati u jediničnoj cijeni. Radove oko certificiranja treba povjeriti za to ovlaštenom poduzeću.</t>
  </si>
  <si>
    <t>Jediničnom cijenom treba također obuhvatiti i sve horizontalne i vertikalne transporte i prijenose osnovnog i pomoćnog materijala, do i na gradilištu, sve utovare, istovare i pretovare, te sva uskladištenja, sve do konačne ugradbe.</t>
  </si>
  <si>
    <t>U slučaju eventualnih nejasnoća treba se u prvom redu poslužiti odgovarajućim i važećim normativima (građevinske norme). Sve zidarske radove treba izvesti i obračunati po G.N. 301. »ili jednakovrijedno«</t>
  </si>
  <si>
    <t>a/ zidanje</t>
  </si>
  <si>
    <t>Zidati treba u potpuno horizontalnim redovima, a ležajne i sudarne reške moraju biti širine 10-15 mm. Pri zidanju ih treba dobro zapuniti odgovarajućom vrstom morta, a kod ploha koje će se ožbukati treba ostaviti prazninu u reškama do dubine od cca 2 cm od plohe zida, da bi se žbuka bolje uhvatila, ako troškovnikom nije drugačije određeno.</t>
  </si>
  <si>
    <t>Zidovi od opeke moraju imati slojeve potpuno horizontalne, s vertikalnim reškama koje se međusobno poklapaju.</t>
  </si>
  <si>
    <t xml:space="preserve">Opeka za zidanje mora biti kvalitetna, dobro pečena te mora zadovoljiti odredbe Tehničkog propisa za građevinske konstrukcije NN 17/17, 7/22 i HRN EN 13670 ili jednakovrijedno. Zidanje fasadnom opekom izvesti točno prema uputama proizvoditelja opeke, kao i pravilno uskladištenje. </t>
  </si>
  <si>
    <t>Elementi izgrađeni od porobetona (blokovi i planploče) zidaju se točno po uputi proizvoditelja elemenata, koristeći isključivo materijale i alate koji su tehnologijom predviđeni. Zidanje se izvodi samo odgovarajućim (ljepilom) mortom.</t>
  </si>
  <si>
    <t>Mort naveden kao produžni, ustvari je produžni vapneni mort, a opeke i blok opeke izvedene su od pečene gline.</t>
  </si>
  <si>
    <t>b/ žbukanje</t>
  </si>
  <si>
    <t>Pijesak za žbuku mora biti bez humusa i drugih nečistoća, ne deblji od 3 mm, dok se kod štrcane žbuke dozvoljava i promjer zrna do 6 mm. Najveća veličina zrna ovisi o debljini sloja žbuke. Maksimalni promjer zrna ne smije prijeći 1/3 propisane debljine žbuke. Najfinijeg pijeska sa promjerom do 0,25 mm neka bude 15-30% pijeska po težini. Ukoliko prirodni sastav pijeska ne odgovara prethodno spomenutim uvjetima, pijesak treba prosijavati. Vapno može biti gašeno ili hidratizirano, ako nije drugačije navedeno.</t>
  </si>
  <si>
    <t>Za pripremu cementnih ili produžno vapnenih mortova treba uporabiti isključivo portland cement. Voda za gašenje vapna i spravljanje mortova mora biti čista.</t>
  </si>
  <si>
    <t>Prije nego se počne žbukati, potrebno je izvršiti predradnje čišćenja ploha i čišćenja i ispuhivanja fuga, močenje zidne površine vodom, te špricanje cem. mortom 1:1. Ako je zbog kiše ploha zida isuviše mokra, žbukanje treba odgoditi sve dok ploha zida ne bude dovoljno suha. Žbukanje se ne smije vršiti dok je temperatura prostora previsoka ili preniska, da žbuka ne bi ispucala.</t>
  </si>
  <si>
    <t>Elementi izgrađeni od porobetona (blokovi i ploče) žbukaju se samo žbukom koju preporuča proizvoditelja porobetona. Unutarnja žbuka preporuča se jednoslojna debljine 8 mm. Fasadna žbuka je jednoslojna debljine 12 mm. Preporuča se strojna izvedba žbuke.</t>
  </si>
  <si>
    <t xml:space="preserve">Za potrebe žbukanja koristiti omjere : </t>
  </si>
  <si>
    <t>Produžni cem.mort 1:2:5 – za žbukanje zidova i fasade, zidanje zidova ispune i pregradnih zidova debljine ½ opeke</t>
  </si>
  <si>
    <t>Cementni mort 1:4 – za pačokiranje</t>
  </si>
  <si>
    <t>Cementni mort 1:3 – za cementnu glazuru podova i ugradbu željeznih predmeta</t>
  </si>
  <si>
    <t>Prije nego se počne žbukati potrebno je izvršiti predradnje čišćenja ploha, i čišćenja i ispuhivanja fuga, kvašenje zidne površine vodom, te špricanje cem. mortom 1:1. Ako je zbog kiše ploha zida isuviše mokra, žbukanje treba odgoditi sve dok ploha zida ne bude dovoljno suha. Žbukanje se ne smije vršiti dok je temperatura prostora previsoka ili preniska, da žbuka ne bi ispucala. Ravnost mora biti u skladu sa propisanim tolerantnim odstupanjima prema HRN »ili jednakovrijedno«, s tim da su mjerodavni uvijek stroži zahtjevi. Skela za visine preko 1,5m uključena je u jediničnoj cijeni radova.</t>
  </si>
  <si>
    <t>Preporučuje se rad sa gotovim žbukama sa tipom žbuke definiranom prema stavci troškovnika.</t>
  </si>
  <si>
    <t>Vapneno-cementna žbuka se nanosi na očvrsli cem. špric u debljini 15 mm. Nakon djelomičnog učvršćivanja, u pravilu drugi dan, navlažiti vodom i zafilcati. Na spojevima kutova ugraditi kutni profil i obraditi spoj staklenom mrežicom.</t>
  </si>
  <si>
    <t>Zatvaranje prodora i šliceva može se posebno obračunati samo u slučaju ako su isti odštemani u već požbukanim zidovima.</t>
  </si>
  <si>
    <t>Za poravnanje bet. stropova u debljini 2-3 mm koristiti glet masu za beton uz prethodno nanošenje kontakt grunda. Ako je potrebno nanijeti deblji sloj od 5 mm, koristiti odgovarajući proizvod koji se može nanositi do debljine 20 mm, koji se po nanošenju zafilca spužvastom gladilicom i zagleta.</t>
  </si>
  <si>
    <t>c/ ostalo</t>
  </si>
  <si>
    <t>Pri izvedbi radova treba se strogo pridržavati važećih normativa, teh. uvjeta i pravilnika za izvedbu zidarskih radova, a u kvaliteti po nacrtima, detaljima i opisu iz odgovarajuće stavke troškovnika.
Odgovarajući pravilnici i HRN-e »ili jednakovrijedno« u svezi zidarskih radova navedeni su u programu kontrole kvalitete.
Radovi vezani uz dobavu i postavu raznih instalacionih kanala, kao i razni pomoćni radovi oko štemanja, podziđivanja, zalijevanja, sidrenih profila i ugradbi istih kao i drugo nisu uključeni u ovom troškovniku, već su predmet posebnog troškovnika proizvođača kanala. Isto se odnosi i na sve uzidane elemente u sklopu navedenih kanala.</t>
  </si>
  <si>
    <t>DRVENE KONSTRUKCIJE</t>
  </si>
  <si>
    <t>OSTALO - GRAĐEVINSKO-OBRTNIČKI RADOVI</t>
  </si>
  <si>
    <t>Cijenom izvedbe radova treba obvezno uključiti sve materijale koji se ugrađuju i koriste (osnovne i pomoćne materijale), sav potreban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t>
  </si>
  <si>
    <t>ZIDARSKI RADOVI</t>
  </si>
  <si>
    <t>II.5 POPIS NORMA ZA DRVENE KONSTRUKCIJE</t>
  </si>
  <si>
    <t>II.5.1 Trajnost drva
HRN EN 460  ili jednakovrijedno Trajnost drva i proizvoda na osnovi drva – Prirodna trajnost masivnog drva – Upute za određivanje zahtjeva za trajnost drva u odnosu na razrede opasnosti
HRS CEN/TS 1099  ili jednakovrijedno Uslojeno drvo -- Biološka trajnost -- Smjernice za ocjenu upotrebljivosti uslojenoga drva u različitim uporabnim razredima
II.5.2 Zaštitna sredstva
HRN EN 599-2  ili jednakovrijedno Trajnost drva i proizvoda na osnovi drva -- Učinkovitost preventivnih sredstava za zaštitu drva određena biološkim ispitivanjima -- 2. dio: Klasifikacija i označivanje
II.5.3 Izvođenje i održavanje drvenih konstrukcija
HRI CEN/TR 12872  ili jednakovrijedno Ploče na osnovi drva -- Smjernice za uporabu nosivih ploča za podove, zidove i krovove
Skele i oplate moraju zadovoljiti odgovarajuće europske norme kao npr: HRN EN 13670: 2010  ili jednakovrijedno , aneks C , EN 12812 ili jednakovrijedno , EN 12813 ili jednakovrijedno , HRN EN 12811-1:2004 ili jednakovrijedno ,HRN EN 12811-4:2013  ili jednakovrijedno ,
HRN EN 1808:2015 ili jednakovrijedno , ..itd.</t>
  </si>
  <si>
    <t>U tom slučaju predvidjeti dobavu materijala, izradu prozora, spojna sredstva i okove, zaštitne premaze, ugradnju, sve potrebne materijale, transporte i rad. Pohrana elemenata na gradilištu ili gdje vlasnik odredi. Izvođač snosi sve troškove ponovne dobave ili izrade pojedinih elemenata u slučaju oštećenja ili otuđenja s gradilišta. Uključen sav vertikalni i horizontalni transport te odvoz viška materijala na mjesni deponij i zbrinjavanje građevinskog otpada sukladno važećim propisima.</t>
  </si>
  <si>
    <t>Projektant suradnik: Gabrijela Škrabo Žulj, bacc. ing. arch.</t>
  </si>
  <si>
    <t>Projektant: ovl. arh. Damir Foretić, ing.građ.</t>
  </si>
  <si>
    <t>Direktor: Damir Foretić, ing.građ.</t>
  </si>
  <si>
    <t>Izrada nacrta istraživanja i sondiranja s ucrtanim i opisanim nalazima te kompletiranje nalaza u vidu elaborata. Predaja digitalno, a tiskanih primjeraka je minimalno pet (5). Uključena je i izrada nacrta prezentacije nalaza.</t>
  </si>
  <si>
    <t>Konzervatorska istraživanja žbuke i boje pročelja nakon postave skele, a prije rušenja i demontaža, radi utvrđivanja izgleda pročelja u raznim povijesnim razdobljima, te radi utvrđivanja stanja obrada i konstrukcija. Prema odredbama GZZZSKP otvoriti konzervatorske sonde na ravnim površinama prizemlja, katova, podnožja zgrade, na vučenim profilacijama vijenaca, nadprozornika, doprozornika te na stolariji i bravariji. Prema potrebi izvesti i veći broj sondi, od predviđenog, sve u dogovoru s nadzornim inženjerom i predstavnikom GZZZSKP. Obračun po broju sondi.</t>
  </si>
  <si>
    <t>koeficijent inflacije</t>
  </si>
  <si>
    <t>Dobava, montaža i demontaža montažne gradilišne pune ograde oko zone zahvata s ulaznim kolnim i pješačkim vratima, te dobava i postavljanje table gradilišta s natpisom na kojoj se ističe da se operacija sufinancira iz FSEU, amblem Europske unije, te tekst „Europska unija“ - sve prema uvjetima tijela koje sufinancira.</t>
  </si>
  <si>
    <t>Organizacija gradilišta</t>
  </si>
  <si>
    <t>Oplatom zaštititi od mogućih oštećenja i prašenja. Zaštitne oplate izraditi: podkonstrukciju drvenim gredicama (ili alternativno bešavnim cijevima i spojnicama), te plašt oplate od dasaka ili OSB ploča. Nakon izrade, oplate prekriti "krovnom folijom" pogodnom za očuvanje drvenog inventara, PE folijom ili geotekstilom.</t>
  </si>
  <si>
    <t>Zaštita poda interijera</t>
  </si>
  <si>
    <t>Rezervacija javne površine</t>
  </si>
  <si>
    <t>Stavkom se predviđa uređenje prostora za boravak radnika te osiguranje privremenih sanitarnih čvorova - količina prema broju radnika na gradilištu. Izrada Projekta privremenih građevina na gradilištu i ishođenje svih potrebnih dozvola (rezervacija javne površine i dr.) i suglasnosti dužnost je izvođača i smatra se da je sve kompletno uključeno u cijenu stavke za cijelo vrijeme izvođenja radova.</t>
  </si>
  <si>
    <t>e</t>
  </si>
  <si>
    <t>d</t>
  </si>
  <si>
    <r>
      <rPr>
        <b/>
        <sz val="10"/>
        <rFont val="Tw Cen MT"/>
        <family val="2"/>
      </rPr>
      <t>NAPOMENE:</t>
    </r>
    <r>
      <rPr>
        <sz val="10"/>
        <rFont val="Tw Cen MT"/>
        <family val="2"/>
      </rPr>
      <t xml:space="preserve">
Prije početka građevinskih radova na objektu potrebno je provesti pripremne radove organizacije gradilišta, ograde gradilišta, izvesti sve zaštitne tunele kako bi bio omogućen nesmetani pristup i korištenje objekta tijekom izvođenja radova korisnicima objekta.</t>
    </r>
  </si>
  <si>
    <r>
      <t>Ograda visine minimalno 2,20 m sa uključivo jednim pješačkim vratima vel. 1,00/2,20 m i</t>
    </r>
    <r>
      <rPr>
        <sz val="10"/>
        <color rgb="FFFF0000"/>
        <rFont val="Tw Cen MT"/>
        <family val="2"/>
      </rPr>
      <t xml:space="preserve"> </t>
    </r>
    <r>
      <rPr>
        <sz val="10"/>
        <rFont val="Tw Cen MT"/>
        <family val="2"/>
      </rPr>
      <t>dvoja kolna dvokrilna ili klizna ulazna vrata vel. 3,00/2,20 m u svemu prema shemi organizacije gradilišta. Ograda mora biti učvršćena na propisan način i dobro osigurana od prevrtanja. Ogradom ograditi čitavo područje gradilišta i manipulativne površine.</t>
    </r>
  </si>
  <si>
    <t>Dobava i postava privremenih PVC vertikala ¤ 125 mm za odvodnju krovnih voda. Vertikale se učvršćuju za skelu i spajaju sa žlijebovima te u podnožju s kanalizacijom. Kod spoja s kanalizacijom izvesti sifon. Uključeni svi fazonski komadi te sav prihvatni i spojni materijal.</t>
  </si>
  <si>
    <t>Dobava svih materijala i izrada drvenih zaštitnih oplata za elemente interijera (hodnici/stubište koje će koristiti kao osnovna komunikacija za potrebne radove).</t>
  </si>
  <si>
    <t xml:space="preserve">Zaštita se izvodi površinom osnovne komunikacije. Izvesti oblogu poda polaganjem i međusobnim povezivanjem drvene obloge na prethodno položeni geotekstil. </t>
  </si>
  <si>
    <t>Dobava materijala i izrada zaštite poda interijera (hodnici i stubište) od oštećenja. Zaštitnu poda izvesti geotekstilom te drvenim daskama ili alternativno OSB pločama.</t>
  </si>
  <si>
    <t>ploče s nazivima ulice, kč.br. i sl. - s naknadnom ugradnjom</t>
  </si>
  <si>
    <t>Demontaža manjih elemenata s pročelja koji se moraju demontirati prije izvođenja radova (natpisanih ploča, pločica kućnog broja, nosača zastava, reklama, poštanskih sandučića, zaštitne maske gromobrana, rasvjetnih tijela i sl.) s privremenim deponiranjem na gradilištu ili kod korisnika/vlasnika/zakupca, pranjem i čišćenjem te ponovnom montažom. Kod demontaže rasvjetnih tijela, isto komunicirati s nadležnim gradskim službama, a demontažu vršiti tako da se osigura siguran nastavak radova. Izvoditelj snosi sve troškove ponovne dobave ili izrade pojedinih elemenata u slučaju oštećenja ili otuđenja sa gradilišta. U cijenu uračunati i nabavu novih tipli i vijaka za montažu po završetku radova onih elemenata koji će se vratiti po odluci GZZZSKP. Obračun po kom.</t>
  </si>
  <si>
    <t>ulična rasvjeta - s naknadnom ugradnjom</t>
  </si>
  <si>
    <t>nosači antena i reklama, kamere i alarmi, razne kuke, sušenje rubalja i sl. - bez naknadne ugradnje</t>
  </si>
  <si>
    <t>Ručni utovar građevinske šute u kamion/mobilni kontejner, s prijevozom do 20 km i istovarom izvrtanjem i planiranjem na gradskoj planirki. Plaćanje svih pristojbi uključiti u jediničnu cijenu. Uključen odvoz viška materijala na mjesni deponij i zbrinjavanje građevinskog otpada sukladno Pravilniku NN 38/08. Obračun po m³.</t>
  </si>
  <si>
    <t>Demontaža lijevano željeznih cijevi za odvodnju oborinskih voda s krovova, uključivo s razbijanjem/rezanjem asfaltnog pločnika i potrebnim iskopom oko spoja s uličnom kanalizacijom. Po završetku radova, sanirati dio nogostupa u svim slojevima - vratiti u izvorno stanje, do pune funkcionalnosti. Obračun po m' cijevi.</t>
  </si>
  <si>
    <t>broj oborinskih vertikala - 4</t>
  </si>
  <si>
    <t>VI. GRIJANJE I HLAĐENJE UKUPNO:</t>
  </si>
  <si>
    <t>Skela se oslanja na plohu od betonskih opločnika i asfalta, a na zemlju preko tipskih širokoplošnih stopa i vijčanim prihvatnim elementima u pročelje.</t>
  </si>
  <si>
    <t>Obračun se vrši po m² vertikalne projekcije skele na plohu zida.</t>
  </si>
  <si>
    <t>Skele na pročeljima oslanjaju se slobodno na tlo, dok je dvorišnu skelu potrebno prema projektu skele premostiti na svim nedostupnim dijelovima. Oslanjanje skele na krovište ili u tavanski prostor nije predviđeno.</t>
  </si>
  <si>
    <t>U cijenu skele potrebno je uključiti stroj (dizalicu) i mjesto za vertikalni transport materijala - snaga, tip i pozicija stroja (dizalice) za vertikalni transport mora biti u skladu s ostalim radovima ovog troškovnika i projekta, a definira se Projektom skele. Dimenzije i visina skele je dana u nastavku stavke.</t>
  </si>
  <si>
    <t>Sve isturene i oštre dijelove zaštiti za siguran prolaz pješaka te rad radnika. Pokrov tunela izraditi od mosnica položenih jedna do druge, a preko njih postaviti PVC foliju s preklopima min. 15 cm. Prema ulici izvesti ogradu tunela od pune, glatke oplate visine 1,0-1,2 m, u svrhu zaštita pješaka od prometa u kretanju.</t>
  </si>
  <si>
    <t>Prije otucanja žbuke, krojene OSB ploče dodatno postaviti i učvrstiti za zaštitu prozora te svih dekorativnih elemenata. Osb ploče pričvrstiti na zid prihvatnim elementima s tiplama i vijcima. Prije izvođenja zidarskih radova na razini nogostupa,  zaštititi asfaltne površine uz objekt, u širini do 2,00 m, duplim PVC ceradama. Prema potrebi, zaštite izvoditi višeslojno te ih mijenjati više puta tokom izvođenja radova, što je uračunato u cijenu. U cijenu stakve uključeni su materijal, rad, transporti i sav potreban pribor za izradu te kasniju demontažu i propisno zbrinjavanje zaštitnih oplata. Obračun po m2 površine zaštićene plohe.</t>
  </si>
  <si>
    <t>Dobava i postava zaštitnih PVC folija i osb ploča (debljine 12-14 mm) za zaštitu kod obijanja žbuke, žbukanja i bojanja te smanjenje prašenja. Folije pričvrstiti na doprozornike odnosno ožbukano ziđe kod limova te svih dekorativnih elemenata - pomoću drvenih letvica ili ljepljivom trakom. Limene opšave zaštiti po postavi, a prije nastavka fasaderskih radova. Po izvedbi hidroizolacije i završnog premaza balkona, iste zaštiti OSB pločom i PVC folijom.</t>
  </si>
  <si>
    <t>Zaštita</t>
  </si>
  <si>
    <t>Demontaža vanjskih klima jedinica s uličnih pročelja koji se moraju propisno i sigurno demontirati prije izvođenja daljnjih radova na pročelju. Iz sustava je potrebno propisno ispustiti plinove. U stavku uključiti demontaže svih jedinica s pripadajućim cijevima i pričvrsnim elementima, rad, transporte i propisno zbrinjavanje svih otpada. 
Obračun po kompletu.</t>
  </si>
  <si>
    <t>Demontaža postojećih antenskih kablova s pročelja prije izvođenja radova s privremenim deponiranjem na gradilištu ili kod korisnika/vlasnika/zakupca, pranjem i čišćenjem te ponovnom montažom. Prije demontaže provjeriti ispravnost, odnosno režim uporabe istih. U cijenu uračunati i nabavu novih s ugradnjom bužira za montažu za one elemenate koji će se vratiti po odluci GZZZSKP. Obračun po m¹.</t>
  </si>
  <si>
    <t>Izrada drvenih zaštitnih oplata zidova</t>
  </si>
  <si>
    <t>ulična pročelja (h=12,5)</t>
  </si>
  <si>
    <t>ploha za zaštitu limenih opšava/prozorskih klupčica (PVC folijama)</t>
  </si>
  <si>
    <t>Profilirani vijenac, iznad prizemlja, s okapnicom na vanjskom rubu, r.š. do 50 cm.  Obračun po kompletu šablona i m'.</t>
  </si>
  <si>
    <t>Profilirani vijenac u zoni prizemlja, iznad dopodnika, r.š. do 20 cm. Obračun po kompletu šablona i m'.</t>
  </si>
  <si>
    <t>Ravni dio zida s pravokutno profiliranim horizontalnim kanelurama. Uračunati uzimanje mjera, iscrtavanje, postavu letvica za izradu kanelura i završna zidarska obrada bridova i unutarnje površine kanelura. Obračun po kompletu šablona i m² plohe zida, s odbijenim otvorima.
* (površina bez odbitaka otvora 733 m²)</t>
  </si>
  <si>
    <t>Profilirani dio sokla između podrumskih prozora, r.š. 30-70 cm. Obračun po kompletu šablona i m'.</t>
  </si>
  <si>
    <t>Detaljan pregled vanjskih dijelova dvostrukih prozora i vrata na uličnom pročelju, kako bi se odredio način i obim sanacije ili zamjene dotrajalih dijelova, te prikupili podaci o materijalu, detaljima, profilacijama i obradama. Obračun po stvarno utrošenim satima (prosječno 1h/stolarskoj stavci) odobrenih i ovjerenih od strane nadzornog inženjera.</t>
  </si>
  <si>
    <t>Prethodno stolar treba uzeti sve potrebne mjere i detalje potrebne za izradu i montažu nove stolarije odnosno, prema uputi nadzornog inženjera i predstavnika nadležnog tijela za zaštitu spomenika kulture, zdrave dijelove sačuvati te ih koristiti, djelomično ili potpuno, u izradi novih dijelova. U slučaju krajnje dotrajalosti elementa, potrebno je predvidjeti nužne stolarske radove, što uključuje premazivanje zaštitnim slojevima, ili izradu potpuno novih prozorskih elemenata kao replike postojećih, sve u komunikaciji s nadležnim konzervatorkskim zavodom i nadzornim inženjerom.</t>
  </si>
  <si>
    <t>Za vrijeme izvedbe radova ojačanja prozorskih otvora voditi računa o izradi zaštitnih oplata (koje su zasebna stavka) radi sprječavanja prodora atmosferilija u unutrašnjost, negativnih utjecaja i dodatnih oštećenja konstrukcije i kulturnog dobra. Procjenjuje se količina dotrajalih elemenata i potpuno dotrajalih elemenata. Obračun po komadu.</t>
  </si>
  <si>
    <t>Sanacija prozora, na uličnom pročelju</t>
  </si>
  <si>
    <t>Sanacija vrata, na uličnom pročelju</t>
  </si>
  <si>
    <t>dim. cca 135 x 285 cm</t>
  </si>
  <si>
    <t>dim. cca 140 x 390 cm</t>
  </si>
  <si>
    <t>Dvokrilni zaokretni prozor, s nadsvjetlom 100 x 180 cm</t>
  </si>
  <si>
    <t>fiksna stijena (izlog) s nadsvjetlom, s otklopnim nadsvjetlom 140 x 275 cm</t>
  </si>
  <si>
    <t>- rešetke podrumskih prozora u podnožju zgrade, dim. cca 85/95 x 55 cm; kom 11</t>
  </si>
  <si>
    <t>- razni elementi (nosači el. instalacije za tram., revizijskih poklopaca i ostale galanterije) kom 7</t>
  </si>
  <si>
    <r>
      <t xml:space="preserve">Ličenje novih drvenih </t>
    </r>
    <r>
      <rPr>
        <u/>
        <sz val="10"/>
        <rFont val="Tw Cen MT"/>
        <family val="2"/>
        <charset val="238"/>
      </rPr>
      <t>jednostrukih prozora podruma</t>
    </r>
    <r>
      <rPr>
        <sz val="10"/>
        <rFont val="Tw Cen MT"/>
        <family val="2"/>
        <charset val="238"/>
      </rPr>
      <t xml:space="preserve"> uljenom lak bojom i bezbojnim lakom za vanjske i unutarnje radove, sa svim dodatcima prema tehničkim uvjetima za soboslikarske i ličilačke radove. Stavkom obuhvaćeno obostrano ličenje vanjskih krila, doprozornika i unutarnjih prozorskih lajsni.  Jediničnom cijenom obuhvatiti: zaštitu staklenih ploha i okova, skidanje i namještanje krila, skidanje postojećeg nalića paljenjem ili kem. otapalom, brušenje, natapanje firnisom, dvokratno kitanje i brušenje do potpune glatkoće, dvostruki nalič uljenom bojom u dva tona, lakiranje i antikorozivnu zaštitu svih željeznih okova. Ton i boje određuje predstavnik GZZSKP. Dim. prozora cca 85/95 x 55; 11 komada. Obračun po m².</t>
    </r>
  </si>
  <si>
    <t>Završna obrada drvenih ulaznih (dim. cca 140/135 x 390/285 cm), uklađenih vrata s ostakljenim nadsvjetlom  - lazurnom bojom, obostrano. Jediničnom cijenom obuhvatiti: zaštitu staklenih ploha i okova, skidanje i namještanje krila, skidanje postojećeg nalića, priprema podloge za nanošenje lazurnog premaza (prema uputi proizvođača), nanošenje lazurnog premaza (prema uputi proizvođača), lakiranje i antikorozivnu zaštitu svih željeznih okova. Ton i boje određuje predstavnik GZZZSKP. Obračun po m².</t>
  </si>
  <si>
    <r>
      <t xml:space="preserve">Ličenje novih odnosno saniranih postojećih i novih drvenih </t>
    </r>
    <r>
      <rPr>
        <u/>
        <sz val="10"/>
        <rFont val="Tw Cen MT"/>
        <family val="2"/>
        <charset val="238"/>
      </rPr>
      <t xml:space="preserve">dvostrukih prozora </t>
    </r>
    <r>
      <rPr>
        <sz val="10"/>
        <rFont val="Tw Cen MT"/>
        <family val="2"/>
        <charset val="238"/>
      </rPr>
      <t>uljenom lak bojom i bezbojnim lakom za vanjske i unutarnje radove, sa svim dodatcima prema tehničkim uvjetima za soboslikarske i ličilačke radove. Stavkom obuhvaćeno obostrano ličenje vanjskih i unutarnjih krila, doprozornika/dovratnika, pošve i unutarnjih prozorskih lajsni.  Jediničnom cijenom obuhvatiti: zaštitu staklenih ploha i okova, skidanje i namještanje krila, skidanje postojećeg nalića paljenjem ili kem.otapalom, brušenje, natapanje firnisom, dvokratno kitanje i brušenje do potpune glatkoće, dvostruki nalič uljenom bojom u dva tona, lakiranje i antikorozivnu zaštitu svih željeznih okova. Ton i boje određuje predstavnik GZZSKP. Obračun po m².</t>
    </r>
  </si>
  <si>
    <t>cijevi, vertikale oborinske vode s tuljcem na spoju sa 'škotskom cijevi', obujmicama - Ø 12 cm</t>
  </si>
  <si>
    <t>prozorske klupčice - r.š. do 45 cm</t>
  </si>
  <si>
    <t>prozorske klupčice - r.š. do 25 cm</t>
  </si>
  <si>
    <t>podrumski prozor, uk. dim. cca 85/95x55</t>
  </si>
  <si>
    <t>dim. 100x180</t>
  </si>
  <si>
    <t>Demontaža postojećih PVC ostakljenih prozora s uličnog pročelja. Uključen sav vertikalni i horizontalni transport te odvoz viška materijala na mjesni deponij i zbrinjavanje građevinskog otpada sukladno Pravilniku NN 38/08. Obračun po kom.</t>
  </si>
  <si>
    <t>Demontaža postojećih metalnih ograda u zoni prozorskih klupčica. Uključen sav vertikalni i horizontalni transport te odvoz viška materijala na mjesni deponij i zbrinjavanje građevinskog otpada sukladno Pravilniku NN 38/08. Obračun po kom.</t>
  </si>
  <si>
    <t>4.1.</t>
  </si>
  <si>
    <t>4.2.</t>
  </si>
  <si>
    <t>4.3.</t>
  </si>
  <si>
    <t>4.4.</t>
  </si>
  <si>
    <t>4.5.</t>
  </si>
  <si>
    <t>Demontaža postojećih opšava vijenaca, prozorskih klupčica i cijevi za odvodnju oborinskih voda, od pocinčanog lima. Prije demontaže limar je dužan uzeti sve mjere i detalje postojeće limarije za izvedbu nove limarije, čije nacrte je dužan dati na pregled nadzornom inženjeru i predstavniku GZZSKP; kod pojedinih usčuvanih elemenata moguće iste vratiti. U stavku uključen sav vertikalni i horizontalni prijenos na gradilišni deponij odnosno mjesni deponij i zbrinjavanje građevinskog otpada sukladno Pravilniku NN 38/08. Obračun po m'.</t>
  </si>
  <si>
    <t xml:space="preserve"> Spajanje opšava se vrši sa stojećim prijevojima okomito na okaps te zakovicama, vijcima s gumenim podloškama i lemljenjem - sve od istog materijala, prema pravilima struke. Između lima i podloge postaviti krovnu ljepenku, koja je uključena u jediničnu cijenu. Okapnice opšava dilatirati min. 3 cm od gotove fasade. Na strani zida opšav podvući pod žbuku u visini min. 5 cm. Opšav izvesti u padu, od pročelja. U cijenu je uključena izrada i postava limarije, sve pomoćne konstrukcije, podložna ljepenka i sva učvršćenja. Obračun po m' opšava.</t>
  </si>
  <si>
    <t>opšav vijenca iznad prizemlja - r.š. do 25 cm</t>
  </si>
  <si>
    <t>Spoj bakrene cijevi na ljevano željeznu cijev u zoni prizemlja izvršiti postavom tuljka te omatanjem užeta, nabijanjem i zalijevanjem olovom - do potpunog brtvljenja. U cijenu uračunati i eventualna spajanja postojećih kondenzata u limene vertikale (spoj različitih materijala tretirati u svrhu izbjegavanja pojave galvanskih struja). U cijenu je uključena izrada i postava limarije, sve pomoćne konstrukcije i sva učvršćenja. Obračun po m', broju obujmica, prodora kroz vijence i spojeva na ljevano željeznu cijev.</t>
  </si>
  <si>
    <t>- ljevano željezo; vertikala kom 4</t>
  </si>
  <si>
    <t>Cijevi oborinske vertikale</t>
  </si>
  <si>
    <r>
      <t xml:space="preserve">Dobava i ugradnja okruglih cijevi </t>
    </r>
    <r>
      <rPr>
        <u/>
        <sz val="10"/>
        <rFont val="Tw Cen MT"/>
        <family val="2"/>
      </rPr>
      <t>od pocinčanog lima 0,60 mm</t>
    </r>
    <r>
      <rPr>
        <sz val="10"/>
        <rFont val="Tw Cen MT"/>
        <family val="2"/>
        <charset val="238"/>
      </rPr>
      <t xml:space="preserve">, za odvodnju krovnih voda, okruglog presjeka </t>
    </r>
    <r>
      <rPr>
        <sz val="10"/>
        <rFont val="Calibri"/>
        <family val="2"/>
        <charset val="238"/>
      </rPr>
      <t>¤</t>
    </r>
    <r>
      <rPr>
        <sz val="10"/>
        <rFont val="Tw Cen MT"/>
        <family val="2"/>
        <charset val="238"/>
      </rPr>
      <t xml:space="preserve"> 125 mm, razvijene širine cca 40 cm., zajedno s izvedbom koljena odnosno </t>
    </r>
    <r>
      <rPr>
        <u/>
        <sz val="10"/>
        <rFont val="Tw Cen MT"/>
        <family val="2"/>
      </rPr>
      <t>priključcima na žlijebove</t>
    </r>
    <r>
      <rPr>
        <sz val="10"/>
        <rFont val="Tw Cen MT"/>
        <family val="2"/>
        <charset val="238"/>
      </rPr>
      <t xml:space="preserve"> (preko sabirnih kotlića) i vertikalnu odvodnu cijev (od </t>
    </r>
    <r>
      <rPr>
        <u/>
        <sz val="10"/>
        <rFont val="Tw Cen MT"/>
        <family val="2"/>
      </rPr>
      <t>ljevanog željeza</t>
    </r>
    <r>
      <rPr>
        <sz val="10"/>
        <rFont val="Tw Cen MT"/>
        <family val="2"/>
        <charset val="238"/>
      </rPr>
      <t xml:space="preserve">) u zoni prizemlja. Cijevi se učvršćuju prihvatnicama na svaka 2 m, u istom materijalu cijevi. Spajanje cijevi se vrši zakovicama i lemljenjem. Na mjestima prolaza oluka kroz konstrukciju vijenaca, potrebno je oluk izolirati hladnim bitumenskim premazom te krovnom ljepenkom. </t>
    </r>
  </si>
  <si>
    <t>* Po odluci odluci nadzornog inženjera i predstavnika GZZSKP, ovu stavku je moguće izvesti od postojećih elemenata ukoliko se demontiraju i privremeno deponiraju na gradilištu ili kod korisnika/vlasnika/zakupca, operu i očiste te ponovnom montiraju do pune ispravnosti.</t>
  </si>
  <si>
    <t>- pocinčane cijevi</t>
  </si>
  <si>
    <t>- rešetke prozora prizemlja (ugrađene u žbuku), dim. cca 100 x 160 cm</t>
  </si>
  <si>
    <r>
      <t xml:space="preserve">Čišćenje od stare boje i pjeskarenje metalnih dijelova postojećih elemenata od željeza. Pjeskarenje različitim abrazivima i granulatima – prema standardima ISO 8501-1. Priprema površina mlazom abraziva (prema ISO 8501-1) oznaka: Sa 2; obuhvaća - Temeljito čišćenje mlazom </t>
    </r>
    <r>
      <rPr>
        <i/>
        <sz val="10"/>
        <rFont val="Tw Cen MT"/>
        <family val="2"/>
        <charset val="238"/>
      </rPr>
      <t>„Površina mora biti, gledano bez povećala, čista bez vidljivih tragova ulja, masti i prljavštine i skoro potpuno bez cakline, hrđe, premaza i stranih nečistoća. Svi preostali ostaci moraju čvrsto prianjati“.</t>
    </r>
  </si>
  <si>
    <t xml:space="preserve"> Tijekom izvođenja radova treba se pridržavati svih propisanih pravila ZNR. Stavka obuhvaća i svu zaštitu zgrade i osoba kao i svo čišćenje nakon obavljenog posla. U cijenu je uključen sav rad, materijal, pomoćne konstrukcije i sav horizontalni i vertikalni transport. Obračun po komadu.</t>
  </si>
  <si>
    <t xml:space="preserve">Pregled, prema potrebi demontaža i popravak postojećih metalnih elemenata (balkonske ograde, konstrukcija nadstrešnica balkona). Ravnanje, izmjena elemenata u lošem stanju te priprema za daljnju obradu - sve kako bi se vratilo u izvorno stanje. Priprema prihvata/učvršćenja elemenata za zidanu/betonsku konstrukciju zgrade te ponovna ugradnja s novim prihvatnim elementima, u svemu prema postojećim. </t>
  </si>
  <si>
    <t>U cijenu je uključen sav opisani rad, izmjenjen materijal, pomoćne konstrukcije, sva učvršćenja i sav horizontalni i vertikalni transport. Obračun po komadu.</t>
  </si>
  <si>
    <r>
      <t xml:space="preserve">Dobava, izrada i ugradnja </t>
    </r>
    <r>
      <rPr>
        <u/>
        <sz val="10"/>
        <rFont val="Tw Cen MT"/>
        <family val="2"/>
        <charset val="238"/>
      </rPr>
      <t xml:space="preserve">limenih opšava prema opisu u nastavku, </t>
    </r>
    <r>
      <rPr>
        <sz val="10"/>
        <rFont val="Tw Cen MT"/>
        <family val="2"/>
        <charset val="238"/>
      </rPr>
      <t>od pocinčanog lima 0,6 mm razvijene širine prema opisu. Postava limova na vijencima i prozorskim klupčicama. Dimenzije uzeti na gradilištu, a način polaganja i savijanja izvoditi prema radioničkim nacrtima koje odobrava nadzorni inženjer i predstavnik GZZSKP; posebnu pažnju obratiti na rješenje spoja s drvenom stolarijom i prozorskim špaletama.</t>
    </r>
  </si>
  <si>
    <t>NK radnik</t>
  </si>
  <si>
    <t>VK radnik</t>
  </si>
  <si>
    <t>Urezivanje trase u ziđu pročelja za prolazak freonske instalacije klima jedinica, kao i odvodnja kondenzata. Dubina žlijebljenja 2 cm u širini 10 cm.  Uključen sav vertikalni i horizontalni transport te odvoz viška materijala na mjesni deponij i zbrinjavanje građevinskog otpada sukladno Pravilniku NN 38/08. Obračun po m' trase.</t>
  </si>
  <si>
    <t xml:space="preserve">Dobava materijala, spravljanje žbuke i žbukanje oštečenih dijelova sokla od kamene žbuke. Gornji dio sokla je profiliran. Visina sokla cca 30-70 cm. Sva oštećenja i oslabljene dijelove otući, otprašiti i impregnirati površinu te ožbukati žbukom iste granulacije, teksture, boje i načina obrade, kao i postojeća. Na mjestima većih oštećenja predvidjeti armiranje šipkama i žicom od nehrđajućeg čelika. </t>
  </si>
  <si>
    <t>Završna obrada površine u boji i strukturi kao postojeća, sve prema smjernicama predstavnika GZZSPK. Predvidjeti patiniranje površine do ujednačenja boje, (završna zaštitita hidrofobnim i antigrafitnim premazom uključuna u soboslikarskim radovim). Uključen odvoz građevinske šute na mjesni deponij i zbrinjavanje građevinskog otpada sukladno Pravilniku NN 38/08. Ispod kote opterećene vlagom! Obračun po m' profilacije i m² sokla.</t>
  </si>
  <si>
    <t>Sve izvesti prema pravilima zanata te u dogovoru i prema uputama predstavnika GZZSKP te nadzornog inženjera. U stavku je uključeno i iscrtavanje mjesta za vijence, prozorske okvire, lezene, parapete, reljefe i skulpture, uklade, kvadre, te završno žbukanje.  Za kvalitetu žbuke, izvođač je dužan pribaviti stručni nalaz i mišljenje ovlaštene ustanove za ispitivanje kvalitete žbuke, što je obuhvaćeno jediničnim cijenama ove stavke. Obračun prema popisu u nastavku - vučene profilacije obračunavaju se po m', srednje linije profilacije bez ikakvih drugih dodataka na rubove unutar profilacija, promjene smjera/lomove i završetke.</t>
  </si>
  <si>
    <t>Profilirani vijenac, iznad prizemlja, s okapnicom na vanjskom rubu, r.š. do 50 cm. Obračun po m'.</t>
  </si>
  <si>
    <t>Profilirani vijenac u zoni prizemlja, iznad dopodnika, r.š. do 20 cm. Obračun po m'.</t>
  </si>
  <si>
    <t>Profilirani okviri prozora sa špaletama u zoni dopodnika, r.š. do 20 cm. Dim. prozora cca 85/95 x 55 cm. Obračun po kompletu šablona i m'.</t>
  </si>
  <si>
    <t>Profilirani okviri prozora sa špaletama u zoni dopodnika, r.š. do 20 cm. Dim. prozora cca 85/95 x 55 cm. Obračun po m'.</t>
  </si>
  <si>
    <t>Profilirani dio sokla između podrumskih prozora, r.š. 30-70 cm. Obračun po m'.</t>
  </si>
  <si>
    <t>Dobava materijala, spravljanje žbuke i žbukanje dijelova oko opšava vijenaca i prozorskih klupčica, a nakon postave limarskih opšava. Žbukanje izvesti u svemu prema uputama iz prethodne stavke, ovog troškovnika. Između horizontalnog dijela limarskih opšava izvesti rešku min. širine 2 cm. Obračun prema m'.</t>
  </si>
  <si>
    <t>Dobava materijala, izvedba radova na spravljanje žbuke i žbukanje dijelova oko opšava vijenaca i prozorskih klupčica, a nakon postave limarskih opšava. Žbukanje izvesti u svemu prema uputama iz prethodne stavke, ovog troškovnika. Između horizontalnog dijela limarskih opšava izvesti rešku min. širine 2 cm. Obračun prema m'.</t>
  </si>
  <si>
    <r>
      <t xml:space="preserve">Ručno otucanje stare trošne žbuke debljine 2 - 7 cm s ravnih ploha, vijenaca i profilacija na </t>
    </r>
    <r>
      <rPr>
        <u/>
        <sz val="10"/>
        <rFont val="Tw Cen MT"/>
        <family val="2"/>
        <charset val="238"/>
      </rPr>
      <t>uličnom i dvorišnom pročelju</t>
    </r>
    <r>
      <rPr>
        <sz val="10"/>
        <rFont val="Tw Cen MT"/>
        <family val="2"/>
        <charset val="238"/>
      </rPr>
      <t>. Prije otucanja žbuke izvođač je dužan snimiti sve profilacije, izraditi nacrte u mjerilu 1:1 i dati ih na ovjeru predstavniku GZZSKP i nadzornom inženjeru, te prema tome izraditi šablone. Predviđa se po jedna šablona za vijenac r.š. do 50 cm, za svakih, cca 6-8 m' vijenca - sve kako bi se pročelje izvelo prema postojećem odnosno prema sloju koji odredi predstavnik GZZSKP. Prema potrebi, izraditi i više šablona te uzeti otiske i izraditi gipsane odljeve.</t>
    </r>
  </si>
  <si>
    <t>*ukupna ortogonalna projekcija plašta uličnog pročelja, bez dodataka i razvijenih širina, je cca 748 m² s  otvorima.
*ukupna ortogonalna projekcija plašta dvorišnog pročelja, bez dodataka i razvijenih širina, je cca 696 m² s  otvorima.</t>
  </si>
  <si>
    <r>
      <t xml:space="preserve">Bojanje pročelja u zoni prizemlja i sokla </t>
    </r>
    <r>
      <rPr>
        <u/>
        <sz val="10"/>
        <rFont val="Tw Cen MT"/>
        <family val="2"/>
      </rPr>
      <t>uličnog pročelja</t>
    </r>
    <r>
      <rPr>
        <sz val="10"/>
        <rFont val="Tw Cen MT"/>
        <family val="2"/>
        <charset val="238"/>
      </rPr>
      <t>, obnovljenog kompletno novom žbukom, prozirnim</t>
    </r>
    <r>
      <rPr>
        <u/>
        <sz val="10"/>
        <rFont val="Tw Cen MT"/>
        <family val="2"/>
        <charset val="238"/>
      </rPr>
      <t xml:space="preserve"> antigrafitnim premazom</t>
    </r>
    <r>
      <rPr>
        <sz val="10"/>
        <rFont val="Tw Cen MT"/>
        <family val="2"/>
        <charset val="238"/>
      </rPr>
      <t xml:space="preserve"> u potrebnom broju slojeva, ovisno o odabranom proizvođaču (voditi računa o kompatibilnosti slojeva, vidi ostale stavke). Bojanje izvesti u skladu sa zahtjevima proizvođača. Jediničnom cijenom obuhvatiti: potrebnu impregnaciju odgovarajućim sredstvom i bojanje u broju zahtjevanih slojeva. Obračun po m² ortogonalne projekcije pročelja (pročelje je površine zone prizemlja 117 m² bez odbitka prozora). (U količinu uračunat dodatak na složenost pročelja od 33%, i nikakav drugi dodatak u obračunu neće se priznati.)</t>
    </r>
  </si>
  <si>
    <t>- rešetke/vrata podrumskih prozora u podnožju zgrade (ugrađene u kamenu žbuku), dim. cca 85/95 x 55 cm</t>
  </si>
  <si>
    <t>Nabacivanje sloja produžnog morta na većim uleknućima površine zidova kako bi se doveli u okomitost. Izravnanje zidova izvesti na mjestima ustanovljenim mjerenjem okomitosti zidova, a uz suglasnost nadzornog inženjera. Debljina morta do 5 cm. Prema potrebi ojačavati adekvatnim mrežicama dovoljno velikog okna za granulaciju žbuke, ankeriranih u ziđe. Obračun po m² ožbukanog zida, a prema prethodnom pregledu i upisu nadzornog inženjera u građevinski dnevnik.</t>
  </si>
  <si>
    <t>* Ukupna ortogonalna projekcija uličnog plašta, bez dodataka i razvijenih širina, je cca 748 m² s otvorima.</t>
  </si>
  <si>
    <t xml:space="preserve">Dobava, izrada i ugradnja novih drvenih, dvostrukih višekrilnih prozora s nadsvjetlima, pošvama širine cca 30 cm, šprljcima i profiliranim sudarnim letvama te ostakljenjem. Sva krila i nadsvjetla se zaokretno otvaraju prema unutra, zaokretno. Okvire i krila izraditi od bora ili ariša I.klase, vlažnosti do max 18 %, u svemu prema postojećima, ponavljajući izvorne profilacije i dimenzije, odnosno prema radioničkim nacrtima pregledanim od nadzornog inženjera i prestavnika GZZSKP. </t>
  </si>
  <si>
    <t>Mjere za radioničke nacrte i izvedbu uzeti na gradilištu. Ostakljenje izo staklom (4-16-4) mm. Ugraditi ojačanja za izo paket !; uzeti u obzir dvostruka krila prozora. U cijenu uračunat sav materijal, svi potrebni kompleti okova (u svemu prema izvornom), ukrasne lajsne, rolete s vodilicama, gurtnama i mehanizmom, ostakljenje, sva potrebna ukrućenja i kitanja te sav vertikalni i horizontalni transport. Dimenzije, profilacije i okov treba odobriti predstavnik GZZSKP. Obračun po komadu i m² ostakljene površine.</t>
  </si>
  <si>
    <t>ALTERNATIVNO termo žbuka:
'- Obrada iznad kote opterećene vlagom, termo žbukom na bazi perlita i stiropora, za ručno i strojno nanošenje. Veće nedostatke u ziđu ispuniti, što je obuhvaćeno prethodnim stavkama. Nabacuje se na prethodno dobro očišćeni, otprašeni i navlaženi zid s reškama očišćenim do d=2 cm. Prije žbukanja nanijeti bazu cementnim špricem. Maksimalna debljina sloja u jednom koraku je 3cm. Sve prema uputi proizvođača
- Gornji fini sloj izvodi se vapnenom žbukom  omjera 1:3 s frakcijom pijeska 0-2 mm, debljina sloja 0,5-1 cm koji se mora zagladiti zidarskom žlicom. Konačna debljina žbuke je 3-5 cm, teksture, granulacije i završne obrade prema odabiru predstavnika GZZSKP. Za izvedbu profilacija koristiti pripadajuće šablone, koje je pregledao i odobrio predstavnik GZZSKP, uz obaveznu postavu vodilica (obračunate i opisane u stavkama, radova rušenja i demontaža).</t>
  </si>
  <si>
    <t>alternativno - termo žbuka</t>
  </si>
  <si>
    <t>VI. GRIJANJE, HLAĐENJE UKUPNO:</t>
  </si>
  <si>
    <t>SUBVENCIONIRANJE RADOVA OBNOVE PROČELJA</t>
  </si>
  <si>
    <t>GRAD ZAGREB</t>
  </si>
  <si>
    <t>Zahtjev za sufinanciranje obnove pročelja višestambene zgrade podnosi upravitelj zgrade nadležnom gradskom upravnom tijelu tj. nama. Odlukom o uvjetima, načinu i kriterijima sufinanciranja obnove pročelja višestambenih zgrada definirano je sve što zahtjev mora sadržavati uprilogu. Zahtjev sadrži slijedeće priloge:</t>
  </si>
  <si>
    <t>1. ime i prezime svih vlasnika/suvlasnika zgrade (nekretnine), OIB;</t>
  </si>
  <si>
    <t>2. naziv i adresu upravitelja zgrade, izvadak iz sudskog ili obrtnog registra, ime i prezime osobe ovlaštene za zastupanje upravitelja zgrade,telefon, mobitel, adresu elektroničke pošte;</t>
  </si>
  <si>
    <t>3. izvod iz katastarskog plana s posjedovnim listom s identifikacijom ne stariji od 6 mjeseci;</t>
  </si>
  <si>
    <t>4. verificirani izvadak iz zemljišne knjige ne stariji od 6 mjeseci ili pravovaljani dokaz o stjecanju vlasništva;</t>
  </si>
  <si>
    <t>5. ugovor o upravljanju zgradom s pripadajućim prilozima i međuvlasnički ugovor;</t>
  </si>
  <si>
    <t>6. glavni projekt ako je potreban sukladno posebnim propisima, projekt i tehničku dokumentaciju s prilozima:</t>
  </si>
  <si>
    <t>6.1. tekstualni i grafički dio (nacrt postojećeg i novog stanja zgrade) s fotodokumentacijom postojećeg stanja,</t>
  </si>
  <si>
    <t>6.2. izvedbeni troškovnik radova (ovjeren i uvezan 1x s iskazanim projektantskim cijenama, 2x bez iskazanih cijena, te u digitalnom oblikusukladno propisima kojima se uređuje javna nabava),</t>
  </si>
  <si>
    <t>6.3. plan izvođenja radova koordinatora zaštite na radu u fazi projektiranja sukladno propisima zaštite na radu,</t>
  </si>
  <si>
    <t>6.4. rješenje o prethodnom odobrenju za obnovu vanjskih dijelova građevine ako se građevina nalazi na području zaštićenog kulturnog dobra ilije pojedinačno zaštićeno kulturno dobro</t>
  </si>
  <si>
    <t>6.5. suglasnost autora građevine ili nositelja autorskih prava ako postoje kada se zbog ugradnje sustava toplinske izolacije izvedbom novezavršne obrade mijenja izvorno oblikovanje zgrade,</t>
  </si>
  <si>
    <t>6.6. mišljenje o mehaničkoj otpornosti i stabilnosti građevine - krova i pročelja izrađeno od ovlaštene osobe ako je potrebno,</t>
  </si>
  <si>
    <t>6.7. projektna dokumentacija izrađena od strane ovlaštene osobe u svrhu postavljanja videonadzora ako se videonadzor postavlja,</t>
  </si>
  <si>
    <t>Prema Odluci, ulično pročelje Grad Zagreb sufinancira u iznosu od 80 %, a ostala pročelja (dvorišno) 60%.</t>
  </si>
  <si>
    <t>Suvlasnici višestambene zgrade u cijelosti (100%) financiraju troškove zahvata obnove na krovu, uključujući i ugradnju sustava toplinskeizolacije na krovu, nabave novih stolarskih i bravarskih elemenata pročelja (prozora, vrata, ostakljenih stijena, nosive konstrukcije ovješenihfasadnih sustava s montažnim materijalom, ograda i slično) koji se ugrađuju u ili na vanjski zid ili rub zgrade prema negrijanom prostoru,sanacije kapilarne i/ili temeljne vlage i konstruktivne sanacije zgrade. Ugradba stolarije u zid pročelja se sufinancira prema modelu, a nabava idoprema ide 100% na suvlasnike.</t>
  </si>
  <si>
    <t>Nadalje, obnova pročelja višestambenih zgrada obuhvaća sufinanciranje radova i ugradnju sustava toplinske izolacije zidova i fasadnih stijenauključujući završni sloj prema vanjskom negrijanom prostoru na zgradama koje nemaju ugrađenu toplinsku izolaciju i na zgradama koje imajuugrađenu toplinsku izolaciju koja je oštećena ili ne zadovoljava minimalne uvjete iz tehničkih propisa racionalne uporabe energije. Toplinskaizolacija sufinancira se prema modelu sufinanciranja najviše do 30,53 eura po m2 s PDV- om, a građevinsko-obrtnički radovi završne obradezidova i fasadnih stijena sufinanciraju se prema modelu sufinanciranja.</t>
  </si>
  <si>
    <t>Ako se mijenja izvorna završna obrada pročelja (beton, azbestna ploča, lim i slično) Grad Zagreb sufinancira završnu obradu žbukom, atroškove druge vrste završne obrade pročelja snose suvlasnici.</t>
  </si>
  <si>
    <t>Predmetna zgrada (Ilica 155</t>
  </si>
  <si>
    <t>nalazi se na konačnoj listi prioriteta od 7.6.2019 za sufinanciranje obnove pročelja na 701.-om mjestu sa 291bodova, sukladno ODLUCI o uvjetima, načinu i kriterijima sufinanciranja obnove pročelja višestambenih zgrada (Službeni glasnik GradaZagreba broj 5 od 22. ožujka 2017., broj 2 od 31. siječnja 2018. i broj 13 od 13. lipnja 2019.) kojom se propisuju svi uvjeti, način i kriterijisufinanciranja te samim time imate pravo na sanaciju/obnovu pročelja.</t>
  </si>
  <si>
    <t>Predmetna zgrada (Ilica 155) nalazi se na konačnoj listi prioriteta od 7.6.2019 za sufinanciranje obnove pročelja na 701.-om mjestu sa 291bodova, sukladno ODLUCI o uvjetima, načinu i kriterijima sufinanciranja obnove pročelja višestambenih zgrada (Službeni glasnik GradaZagreba broj 5 od 22. ožujka 2017., broj 2 od 31. siječnja 2018. i broj 13 od 13. lipnja 2019.) kojom se propisuju svi uvjeti, način i kriterijisufinanciranja te samim time imate pravo na sanaciju/obnovu pročelja.
Prema Odluci, ulično pročelje Grad Zagreb sufinancira u iznosu od 80 %, a ostala pročelja (dvorišno) 60%.
Suvlasnici višestambene zgrade u cijelosti (100%) financiraju troškove zahvata obnove na krovu, uključujući i ugradnju sustava toplinskeizolacije na krovu, nabave novih stolarskih i bravarskih elemenata pročelja (prozora, vrata, ostakljenih stijena, nosive konstrukcije ovješenihfasadnih sustava s montažnim materijalom, ograda i slično) koji se ugrađuju u ili na vanjski zid ili rub zgrade prema negrijanom prostoru,sanacije kapilarne i/ili temeljne vlage i konstruktivne sanacije zgrade. Ugradba stolarije u zid pročelja se sufinancira prema modelu, a nabava idoprema ide 100% na suvlasnike.
Nadalje, obnova pročelja višestambenih zgrada obuhvaća sufinanciranje radova i ugradnju sustava toplinske izolacije zidova i fasadnih stijenauključujući završni sloj prema vanjskom negrijanom prostoru na zgradama koje nemaju ugrađenu toplinsku izolaciju i na zgradama koje imajuugrađenu toplinsku izolaciju koja je oštećena ili ne zadovoljava minimalne uvjete iz tehničkih propisa racionalne uporabe energije. Toplinskaizolacija sufinancira se prema modelu sufinanciranja najviše do 30,53 eura po m2 s PDV- om, a građevinsko-obrtnički radovi završne obradezidova i fasadnih stijena sufinanciraju se prema modelu sufinanciranja.
Ako se mijenja izvorna završna obrada pročelja (beton, azbestna ploča, lim i slično) Grad Zagreb sufinancira završnu obradu žbukom, atroškove druge vrste završne obrade pročelja snose suvlasnici.</t>
  </si>
  <si>
    <t>6.8. energetski certifikat i izvještaj o provedenom energetskom pregledu prije i nakon izvršene obnove pročelja višestambene zgrade ako seugrađuje toplinska izolacija, za koji suvlasnici odnosno upravitelji višestambenih zgrada provode postupak;</t>
  </si>
  <si>
    <t>7. odluku suvlasnika o usvajanju godišnjeg programa upravljanja zgradom (GPU) u kojem su planirani radovi i sredstva za izvođenje radovaobnove pročelja višestambene zgrade prema obrascu u Prilogu 1. ove odluke; 8. izjavu kojom upravitelj zgrade potvrđuje da prihvaća uvjeteodređene odlukom i da raspolaže osiguranim financijskim sredstvima od strane suvlasnika, a sukladno troškovniku koji je sastavni dio tehničkedokumentacije.
U točci 6.6. traži se mišljenje o mehaničkoj otpornosti i stabilnosti građevine – izjava ovlaštenog inženjera građevinarstva da zgrada zadovoljavatemeljni zahtjev mehaničke otpornosti i stabilnosti, te da nema prepreka za izvođenje radova na obnovi pročelja. U izjavi treba decidiranonavesti da zgrada ima zelenu naljepnicu te da nema konstruktivnih oštećenja kao posljedice potresa koji je pogodio Grad Zagreb u 2020. godini.Kako bi ovaj Ured mogao pristupiti provođenju aktivnosti vezano za obnovu pročelja, svi radovi konstrukcijske obnove predmetne zgradetrebaju biti realizirani. Ne postoji mogućnost paralelnog izvođenja radova.
Budući da se zgrada nalazi na konačnoj listi prioriteta sufinanciranja obnove pročelja višestambenih zgrada u Gradu Zagrebu (stanje na dan07.06.2019.), Grad Zagreb poduzet će sve potrebne aktivnosti za pokretanje otvorenog postupaka javne nabave za odabir izvođača radovanakon što zaprimi Zahtjev za sufinanciranje sa svom potrebnom dokumentacijom od strane upravitelja, a u skladu s osiguranim proračunskimsredstvima i financijskim mogućnostima planskog razdoblja.
Znači, prvi korak je izrada projektne dokumentacije od za to ovlaštene osobe ( Vi - izrada projekta je u tijeku). Budući da se građevina nalazina području zaštićenog kulturnog dobra potrebno je ishoditi rješenje o prethodnom odobrenju za obnovu vanjskih dijelova građevine od GZza zaštitu spomenika kulture i prirode
Drugi korak je predaja dokumentacije Upravitelju zgrade koji će kompletan Zahtjev uputiti nama tj. GU za obnovu.</t>
  </si>
  <si>
    <t>UL</t>
  </si>
  <si>
    <t>sub.</t>
  </si>
  <si>
    <t>Odvoz demontirane limarije i raznih nosača uključivo ručni utovar u kamion te prevoz na gradski deponij udaljen do 20 km i istovarom izvrtanjem i planiranjem na gradskoj planirki. U cijenu uključiti sve pristojbe na deponiju. Zbrinjavanje građevinskog otpada sukladno Pravilniku NN 38/08. Obračun po kg (4,25 kg/m²).</t>
  </si>
  <si>
    <t>ploha za zaštitu prozora (PVC folijom) - ulično</t>
  </si>
  <si>
    <t>ploha za zaštitu prozora (OSB pločama) - ulično</t>
  </si>
  <si>
    <t>Dobava materijala i izrada izravnavajućeg sloja cementne glazure deb. 2-8 cm s gornje strane vijenaca, prozorskih klupčica (nakon demontaže starih limenih opšava), a prije izvedbe limarskih radova. Glazuru izvesti u padu, od građevine. U jediničnu cijenu uračunata sva eventualna oplata. Obračun po m² tlocrtne projekcije vijenca, klupčice i balkona.</t>
  </si>
  <si>
    <t>Dobava, izrada i ugradnja novih podrumskih jednostrukih, jednokrilnih, otklopnih prozora dimenzije 85/95 x 55 cm. Sva krila se otklopno otvaraju prema unutra. Prozore izraditi od smrekove građe I. klase vlažnosti do max.18%, u svemu prema postojećima, ponavljajući izvorne profilacije i dimenzije, odnosno prema radioničkim nacrtima pregledanim od nadzornog inženjera i prestavnika GZZSKP.</t>
  </si>
  <si>
    <t>Demontaža prozorskih krila trulih i dotrajalih dijelova  prozora. Zamjena oštećenih okapnica na krilima prozora, novim okapnicama. Saniranje površinskih oštećenja na doprozornicima i dovratnicima, klupčicama i krilima prozora i vrata nastalih rasušivanjem ili mehaničkim oštećenjem, dvokomponentnim punilom na bazi epoksidne smole (kao voodfill punilo). Plohe nakon sušenja završno obraditi brušenjem ili profiliranjem prema postojećem detalju.
Ugradnja suhog uloška za konzervaciju i sprečavanje truljenja (kao voodpill uložak).</t>
  </si>
  <si>
    <t>Ugrađuju se 4-6 uložaka po prozoru u donjem dijelu na spoju donjeg i okomitih dijelova doprozornika.
Čišćenje starog ispucalog molerskog kita na spoju doprozornika i drvenih klupčica te zapunjavanje iste dvokomponentnim punilom na bazi epoksidne smole (kao voodflex punilo). Širina reške cca 10 mm.
Dobava i ugradnja silikonske elastične brtve/kita na spoju doprozornika/dovratnika i izvitoperenih krila, radi spriječavanja prodora oborinskih voda, poboljšavanja toplinske i zvučne izolacije. Širina otklona od 2-11 mm.
Zahvate sanacije u m' uključiti u ukupnu cijenu stavke.</t>
  </si>
  <si>
    <t>Detaljan popravak dvokrilnih masivnih, uklađenih, urešenih ulaznih vrata od hrastovine, s nadsvjetlom (dim. cca 140 x 390 cm). Stavka obuhvaća izradu i ugradnju novog gornjeg dijela krila na kontaktu s profiliranom sudarnom letvom i novog sokla od hrastovine, čišćenje brušenjem, zapunjavanje svih reški i raspuklina i oštećenja dvokomponentnim punilom na bazi epoksidnih smola te izmjenu dotrajalih okova, u svemu prema izvornom.</t>
  </si>
  <si>
    <t>radovi</t>
  </si>
  <si>
    <t>UL-S</t>
  </si>
  <si>
    <t>- Obrada iznad kote opterećene vlagom, podložnom vapnenom žbukom s grundiranjem podloge. Podložna vapnena žbuka spravljena  je s prirodnim hidrauličkim vapnom (NHL) i pijeskom 0-4 mm s pretežnim udjelom zrna 0,25-0,5 mm, u omjeru 1:3. Nabacuje se na prethodno dobro očišćeni, otprašeni i navlaženi zid s reškama očišćenim do d=2 cm. Gornji fini sloj izvodi se vapnenom žbukom  omjera 1:3 s frakcijom pijeska 0-2 mm, debljina sloja 0,5-1 cm koji se mora zagladiti zidarskom žlicom. Debljina žbuke je 3-5 cm. Završni sloj mineralnom žbukom, teksture, granulacije i završne obrade prema odabiru predstavnika GZZSKP. Za izvedbu profilacija koristiti pripadajuće šablone, koje je pregledao i odobrio predstavnik GZZSKP, uz obaveznu postavu vodilica (obračunate i opisane u stavkama rušenja i demontaža).</t>
  </si>
  <si>
    <r>
      <t xml:space="preserve">Dobava materijala, spravljanje grube, fine (*i termo žbuke) te žbukanje ravnih ploha, nadprozornika, doprozornika, klupčica i ostalih jednostavnih profilacija na pročelju, s prethodnom pripremom podloge, u debljini 3-5 cm. Obrada zidova do i iznad kote opterećene vlagom.
- Obrada </t>
    </r>
    <r>
      <rPr>
        <u/>
        <sz val="10"/>
        <rFont val="Tw Cen MT"/>
        <family val="2"/>
        <charset val="238"/>
      </rPr>
      <t>do kote opterećene vlagom</t>
    </r>
    <r>
      <rPr>
        <sz val="10"/>
        <rFont val="Tw Cen MT"/>
        <family val="2"/>
        <charset val="238"/>
      </rPr>
      <t>, finom i grubom sanacionom vapnenom žbukom (poput sistema MAPE-ANTIQUE). Prije žbukanja nanijeti baznu vapnenu impregnaciju ojačanu siloksanima protiv vlage i žbuku pregletati vapnenom glet masom ojačanom siloksanima. Završni sloj mineralnom žbukom, teksture, granulacije i završne obrade prema odabiru predstavnika GZZSKP</t>
    </r>
  </si>
  <si>
    <t>Minimalno 60% površine krila s nadsvjetlima za obnovu. U cijenu uračunati kompletan materijal, rad i potreban okov u svemu prema postojećem.</t>
  </si>
  <si>
    <t>Mjere za radioničke nacrte i izvedbu uzeti na gradilištu. Ostakljenje mutnim izo staklom (4-16-4) s Low-E folijom. U cijenu uračunat sav materijal, svi potrebni kompleti okova (u svemu prema izvornom), lajsne, ostakljenje te sva potrebna ukrućenja i kitanja. Dimenzije, profilacije i okov treba odobriti predstavnik GZZSKP. Obračun po komadu i m2 ostakljene površine.</t>
  </si>
  <si>
    <t>Građevina:   STAMBENA ZGRADA, Ilica 155, 10000 Zagreb
                   Povijesno urbana cjelina Grad Zagreb, REGISTRIRANO KULTURNO DOBRO RH,
                   zaštićeno kulturno dobro pod brojem Z-1525 (NN br 92/11)
                   Klasa: 612-08/02-01/135, od 18. ožujka 2010.</t>
  </si>
  <si>
    <t>Investitor:     (u ime suvlasnika stambene zgrade) 
                   DAVID ZAJC (OIB 17917819457), Ilica 155, 10000 Zagreb</t>
  </si>
  <si>
    <t>Plohe nakon sušenja završno obraditi brušenjem ili profiliranjem prema postojećem detalju. Obračun po m' saniranog elementa.
Zahvate sanacije u m' uključiti u ukupnu cijenu stavke. Obračun po komadu.</t>
  </si>
  <si>
    <t>Saniranje površinskih oštećenja na ulaznim vratima i dovratnicima, nastalih rasušivanjem ili mehaničkim oštećenjem, dvokomponentnim punilom na bazi epoksidne smole (kao voodfill punilo). Zamjena istrošenog kamenog praga ulaznih vrata, izrezivanjem dijela i umetanjem novog ili komplet ubacivanjem novog praga.</t>
  </si>
  <si>
    <t>Obnova sljubnica zidova</t>
  </si>
  <si>
    <t>Mort se između elemenata ziđa nanosi lopaticom uz lagani pritisak kako bi se poboljšala prionjivost. Višak morta potrebno je ukloniti odmah nakon ugradnje.</t>
  </si>
  <si>
    <t>U cijenu stavke uključiti (ako bude potrebno) i čišćenje sljubnica vlažnom spužvom ili četkom.</t>
  </si>
  <si>
    <t>Obračun po m2.</t>
  </si>
  <si>
    <t>Prije nanošenja morta potrebno je zasititi podlogu vodom (uključeno u prethodne stavke), u svrhu spriječavanja upijanja vode od strane podloge. Višak slobodne vode mora ispariti, tako da je površina zasićena, a suha.</t>
  </si>
  <si>
    <t>U cijenu uključiti sav materijal, rad, transporte, čišćenja tijekom i po završetku radova, te odvoz viška materijala na deponiju i propisno zbrinjavanje.</t>
  </si>
  <si>
    <t>Čišćenje sljubnica i priprema podloge zidova</t>
  </si>
  <si>
    <t>Potrebno je ukloniti minimalno 30 mm materijala iz sljubnica.</t>
  </si>
  <si>
    <t>U cijenu uključen rad, gradilišni transporti, odvoz i zbrinjavanje građevinskog otpada, sva privremena podupiranja, a skela je zasebna stavka.</t>
  </si>
  <si>
    <t>Obračun po m2 obrađene površine zida.</t>
  </si>
  <si>
    <t>Profilacije se snimaju prema žbuci koju odredi predstavnik GZZSKP te prije uzimanja mjera ili otiska, prema potrebi, pažljivo skinuti novije slojeve žbuke i boje, što je u cijeni izrade šablone. Zid pročelja je od opeke. Nakon otucanja žbuke zid očistiti čeličnim četkama, reške iščistiti do 1 cm dubine, te cijelu površinu otprašiti. U cijenu uračunati i otežan rad oko profilacija i reljefa. Obračun prema popisu u nastavku - šablone se obračunavaju po jednom kompletu za jednu profilaciju, za grubu i finu žbuku, bez obzira na broj pomoćnih šablona zbog duljine profilacije.</t>
  </si>
  <si>
    <t>Razgradnja morta sljubnica, pranje površine zidova i podgleda vodom pod visokim tlakom kako bi se odstranila prašina, cementna skramica, ulje, masnoće, nepoznate tvari, hrđa, slabo prionjivi i svi kontaminirani dijelovi konstrukcije (razgradnja žbuke zasebna je stavka). Uklanjanje slaboveznog i trošnog materijala iz sljubnica.</t>
  </si>
  <si>
    <t>Nabava svih materijala i ugradnja morta za zapunjavanje sljubnica, mortom na bazi pucolana i vapnenih veziva (ili jednakovrijedno).</t>
  </si>
  <si>
    <t>Istim mortom potrebno je poravnati udubine, a izbočine je potrebno otući kako bi se dobila zadovoljavajuća ravnost površine.</t>
  </si>
  <si>
    <t>ulično pročelje - oko pukotina</t>
  </si>
  <si>
    <t>KR</t>
  </si>
  <si>
    <t>Obračun po komadu ojačanog čvora.</t>
  </si>
  <si>
    <t>Ojačanja spojeva glavnog krovišta.</t>
  </si>
  <si>
    <t>Pojačanje spoja/čvora drvene konstrukcije glavnog krovišta izvesti prema projektu konstrukcije. Pojačanje čvora izvesti pomoću čeličnih limova.</t>
  </si>
  <si>
    <t>Složeno ojačavanje čvora podrazumijeva ojačanje spoja čeličnim limovima, te vijčanim i zavarenim vezama (pozicije prema projektu).</t>
  </si>
  <si>
    <t>U cijenu uključiti i izvedbu svih spojeva prema projektu. U cijenu uračunat sav potreban materijal, spajala, završna obrada, rad, transporte, čišćenje radne okoline tijekom i nakon ugradnje.</t>
  </si>
  <si>
    <t>Ojačanje veznih greda i podrožnica.</t>
  </si>
  <si>
    <t>Pojačanje spojeva veznih greda s podrožnicama/nazidnicama u krovištu. Pojačanje izvesti ugradnjom UNP 140 profila, S 235, način ojačanja izvesti prema projektu konstrukcije.</t>
  </si>
  <si>
    <t>Ojačanje se izrađuje u zavarenoj te vijčanoj izvedbi; zavari kvalitete prema normi HRN EN ISO 5817. Vijci M12 koriste se za međusobno povezivanje profila, sve prema projektu.</t>
  </si>
  <si>
    <t xml:space="preserve">U cijenu uračunata antikorozivna zaštita u dva premaza temeljnom bojom za profile unutar objekta, te sva potrebna spojna i pričvrsna sredstva. </t>
  </si>
  <si>
    <t>U cijenu uključiti i izvedbu svih spojeva prema projektu. U cijenu uračunat sav potreban materijal, spajala, rad, transporte, čišćenje radne okoline tijekom i nakon ugradnje. Obračun po kg izvedenog ojačanja.</t>
  </si>
  <si>
    <t>Injektiranje svih pukotina širih od 1,5 mm.</t>
  </si>
  <si>
    <t>Dobava i ugradnja gotove injekcijske smjese na bazi cementa te injektiranje pukotina na zidovima.</t>
  </si>
  <si>
    <t>Karakteristike morta: gustoća svježeg morta: 2,3 kg/L, maksimalna veličina zrna 4,0mm, tlačna čvrstoća nakon 24 sata : &gt;20 N/mm2, čvrstoća na savijanje nakon 24 sata : 5,5 N/mm2, statički modul elastičnosti : 37.000 N/mm2.</t>
  </si>
  <si>
    <t>Smjesa se injektira pod pritiskom 0,03 MPa kroz cjevčice unutarnjeg promjera min. 12 mm u prethodno izbušene otvore promjera min. 50 mm.</t>
  </si>
  <si>
    <t>Postavljanje min. 3 cjevčice po m' pukotine. Dodatno pričvršćenje cjevčica koristeći brzovezujući cementni mort. Cjevčice duljine cca 15 cm, na dubini od cca 5 cm.</t>
  </si>
  <si>
    <t>Pukotina se zapunjava cementnim mortom po cijeloj dužini između cjevčica, nakon čega se cjevčice začepe, a zatim se otvaranjem čepova u parovima po dva, pukotina između dvije cjevčice ispire vodom i ispuhuje zrakom. Nakon toga se vrši injektiranje, odozdo prema gore.</t>
  </si>
  <si>
    <t>Radove je potrebno izvoditi pažljivo kako ne bi došlo do izbijanja blokova uslijed tlaka injektiranja, izbijanja injektirajuće mase na površinu i sl.</t>
  </si>
  <si>
    <t xml:space="preserve">U cijenu stavke uključiti sav materijal, rad, transporte, čišćenja tijekom i po završetku radova. </t>
  </si>
  <si>
    <t>Uključiti i obostrano zapunjavanje sljubnica uzduž pukotina reparaturnim mortom (uz prethodno čišćenje sljubnica minimalno 3 cm dubine) na pozicijama gdje injektiranje neće biti potrebno.</t>
  </si>
  <si>
    <t>UL-K</t>
  </si>
  <si>
    <t>zapunjavanje sljubnica uzduž pukotina mortom - ul</t>
  </si>
  <si>
    <t>Injektiranje pukotina epksidnom smolom</t>
  </si>
  <si>
    <t>Dobava svih materijala, priprema podloge obilježavanjem pukotine te čišćenjem područja rada zrakom pod pritiskom. Ugradnja epoksidnog morta kojim se pukotina zatvara na strani s koje se provodi injektiranje.</t>
  </si>
  <si>
    <t>Koristi se dvokompnentna epoksidana smola za injektiranje niske viskoznosti, certificiran i sa navedenom namjenom</t>
  </si>
  <si>
    <t>U stavku uračunati sav pripremni rad, sve materijale, izvedbu injektiranja, pomoćne dodatne radne skele, odvoz i zbrinjavanje viška materijala, čišćenje tijekom i po završetku radova.</t>
  </si>
  <si>
    <t>Injektiranje epoksidnom smolom radi se samo na horizontalnoj pukotini između 1.i 2. kata uličnog pročelja.</t>
  </si>
  <si>
    <t>Obračun po m' sanirane pukotine.</t>
  </si>
  <si>
    <t>Pakeri se postavljaju na međusobnom razmaku od 20 do 25 cm (4 do 5 kom/m' pukotine). Injektiranje se vrši pod pritiskom koji se ostvaruje pumpama. Miješanje smjese za injektiranje vrši se prema uputama proizvođača na mjestu ugradnje.</t>
  </si>
  <si>
    <t>Karbonsko platno sa sidrenjem</t>
  </si>
  <si>
    <t>Vršiti nakon čišćenja i pranja površine za obradu što je obračunato zasebno.</t>
  </si>
  <si>
    <t>Na očišćenu i pripremljenu podlogu se nanosi epoxi primer, zatim se tkanina utiskuje u epoxi mort za zaglađivanje te se sve impregnira epoxi mortom za impregniranje.</t>
  </si>
  <si>
    <t>Prionjivost završne obloge / žbuke na epoksidnu smolu osigurati posipavanjem suhog kvarcnog pijeska granulacije 0.7 - 1.2 mm.</t>
  </si>
  <si>
    <t>Sidrenje traka izvesti u uglovima građevine s užadi prema uputama proizvođača, a što je uključeno u cijenu stavke.</t>
  </si>
  <si>
    <t>Trake su širine 15 cm, a obračun je po m2. Trake se ugrađuju lokalno prema pozicijama u projektu. Sve plohe ojačane trakama sidre se u zidove užadima od karbonskog vlakna.</t>
  </si>
  <si>
    <t>Sidrenje:</t>
  </si>
  <si>
    <t>Dobava svih materijala i ugradnja užadi od karbonskih vlakana FCU f12 mm, prosječne duljine 50-60 cm. Proboj kroz zidove je okomit na smjer trake u svrhu ojačanja, odnosno povezivanja obloge od karbonskih tkanina sa masom sida ili svoda.</t>
  </si>
  <si>
    <t>Ojačanje se izvodi na način da se probuši rupa promjera 16 mm, kroz koju se provuče uže. Nakon postavljanja proboj je potrebno injektirati epoksidnom smolom kako bi se karbonsko uže u cijelosti utopilo u epoksidnu smolu.</t>
  </si>
  <si>
    <t>U jediničnu cijenu uračunati sva bušenja rupa promjera f16 mm krunskim svrdlom bušilicom bez vibracija, injektiranje, sav materijal i rad. Obračun po komadu ugrađenog sidra. 1 sidro / m2 plohe.</t>
  </si>
  <si>
    <t xml:space="preserve">Stavka obuhvaća i u cijenu su uračunati radovi na pripremi podloge za ugradnju koji se izvode prema uputama proizvođača materijala (nanošenje morta s pucolanskim djelovanjem u širini karbonske trake). </t>
  </si>
  <si>
    <t>Dobava i ugradnja FRP tkanina (širina traka 15 cm - vidi nacrte) od karbonskih vlakana nosive u dva smjera i težine 360 g/m2.</t>
  </si>
  <si>
    <t>Ojačanje  oko otvora na uličnom pročelju obračunato je kao 50% otvora, te će se točna količina potrebnog ojačanja uličnog pročelja utvrditi nakon razgradnje žbuke, te će se naknadno obračunati.</t>
  </si>
  <si>
    <t>Obračun po m2 ugrađene trake i komadu ugrađenog sidra.</t>
  </si>
  <si>
    <t>FRP trake - oko otvora - ulično pročelje</t>
  </si>
  <si>
    <t>FRP trake- središnji dio između 1. i 2. kata na uličnom pročelju</t>
  </si>
  <si>
    <t>Sidra - ulično pročelje</t>
  </si>
  <si>
    <t>UKUPNO:</t>
  </si>
  <si>
    <t xml:space="preserve">                                                             Zagreb, prosinac 2025.</t>
  </si>
  <si>
    <t>9.1.</t>
  </si>
  <si>
    <t>9.2.</t>
  </si>
  <si>
    <t>9.3.</t>
  </si>
  <si>
    <t>9.4.</t>
  </si>
  <si>
    <t>9.5.</t>
  </si>
  <si>
    <t>9.6.</t>
  </si>
  <si>
    <t>tunelska skela uličnog pročelja na nogostupu (h=3m)</t>
  </si>
  <si>
    <t>OSB po tunelskoj skeli</t>
  </si>
  <si>
    <t>NAPOMENA: bez ugradnje novih</t>
  </si>
  <si>
    <t>U cijeni pranje kamenog sokla</t>
  </si>
  <si>
    <t>U cijeni pranje fasade, bez produbljivanja sljubnica</t>
  </si>
  <si>
    <t>u cijeni demontaže</t>
  </si>
  <si>
    <t>Obračun po m'. Nudimo ojačanje sa Roefix Sismadur i Sismaprotect mrežica</t>
  </si>
  <si>
    <r>
      <t>Ravni dio zida s pravokutno profiliranim horizontalnim kanelurama</t>
    </r>
    <r>
      <rPr>
        <sz val="10"/>
        <rFont val="Tw Cen MT"/>
        <family val="2"/>
      </rPr>
      <t xml:space="preserve">. </t>
    </r>
    <r>
      <rPr>
        <sz val="10"/>
        <rFont val="Tw Cen MT"/>
        <family val="2"/>
        <charset val="238"/>
      </rPr>
      <t xml:space="preserve">Uračunati uzimanje mjera, iscrtavanje, postavu letvica za izradu kanelura i završna zidarska obrada bridova i unutarnje površine kanelura. Obračun po i m² plohe zida, s odbijenim otvorima.
* (površina bez odbitaka otvora 733 m²). </t>
    </r>
    <r>
      <rPr>
        <sz val="10"/>
        <color rgb="FFED0000"/>
        <rFont val="Tw Cen MT"/>
        <family val="2"/>
        <charset val="238"/>
      </rPr>
      <t>Nudimo špric Roefix 670, vapneno cementnu žbuku 866 debljine 3-5cm poravnavajući sloj Unistarlight 3-5mm, impregnacija i silikatna žbuka 2mm ton prema izboru Naručitelja .</t>
    </r>
  </si>
  <si>
    <t>Nudimo pocinčani i plastificirani lim debljine 0,50 mm</t>
  </si>
  <si>
    <t>u cijeni stavke 7</t>
  </si>
  <si>
    <t>POPUST 3%:</t>
  </si>
  <si>
    <t>svibanj, 2026. godine</t>
  </si>
  <si>
    <t>Premještaj vanjskih jedinica klima uređaja, vakumiranje sistema, puštanje u pogon</t>
  </si>
  <si>
    <t>Produženje 60 m 30,00 25% 1.800,00 instalacije za klima uređaje 4x15 m (obračun prema stvarnoj količini)</t>
  </si>
  <si>
    <t>m</t>
  </si>
  <si>
    <t>Proboj zida za klima uređaje</t>
  </si>
  <si>
    <t>Ugradnja i vraćanje vanjskih jedinica klima uređaja, vakumiranje sistema, puštanje u pogon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</si>
</sst>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0.00\ &quot;kn&quot;_-;\-* #,##0.00\ &quot;kn&quot;_-;_-* &quot;-&quot;??\ &quot;kn&quot;_-;_-@_-"/>
    <numFmt numFmtId="43" formatCode="_-* #,##0.00_-;\-* #,##0.00_-;_-* &quot;-&quot;??_-;_-@_-"/>
    <numFmt numFmtId="164" formatCode="_-* #,##0.00\ _k_n_-;\-* #,##0.00\ _k_n_-;_-* &quot;-&quot;??\ _k_n_-;_-@_-"/>
    <numFmt numFmtId="165" formatCode="0.0"/>
    <numFmt numFmtId="166" formatCode="_-* #,##0.0000\ _k_n_-;\-* #,##0.0000\ _k_n_-;_-* &quot;-&quot;??\ _k_n_-;_-@_-"/>
    <numFmt numFmtId="167" formatCode="00000"/>
    <numFmt numFmtId="168" formatCode="#00_ ;"/>
    <numFmt numFmtId="169" formatCode="_-* #,##0.00\ _k_n_-;\-* #,##0.00\ _k_n_-;_-* \-??\ _k_n_-;_-@_-"/>
    <numFmt numFmtId="170" formatCode="#,##0.00&quot;      &quot;;\-#,##0.00&quot;      &quot;;&quot; -&quot;#&quot;      &quot;;@\ "/>
    <numFmt numFmtId="171" formatCode="_-* #,##0.00\ [$€]_-;\-* #,##0.00\ [$€]_-;_-* &quot;-&quot;??\ [$€]_-;_-@_-"/>
    <numFmt numFmtId="172" formatCode="_-* #,##0.00_-;\-* #,##0.00_-;_-* \-??_-;_-@_-"/>
    <numFmt numFmtId="173" formatCode="_-* #,##0.00\ [$€-41A]_-;\-* #,##0.00\ [$€-41A]_-;_-* &quot;-&quot;??\ [$€-41A]_-;_-@_-"/>
  </numFmts>
  <fonts count="102">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sz val="10"/>
      <name val="Arial"/>
      <family val="2"/>
      <charset val="238"/>
    </font>
    <font>
      <sz val="8"/>
      <name val="Arial"/>
      <family val="2"/>
      <charset val="238"/>
    </font>
    <font>
      <sz val="10"/>
      <name val="Tw Cen MT"/>
      <family val="2"/>
      <charset val="238"/>
    </font>
    <font>
      <sz val="12"/>
      <name val="Tw Cen MT"/>
      <family val="2"/>
      <charset val="238"/>
    </font>
    <font>
      <b/>
      <sz val="10"/>
      <name val="Tw Cen MT"/>
      <family val="2"/>
      <charset val="238"/>
    </font>
    <font>
      <b/>
      <sz val="8"/>
      <name val="Tw Cen MT"/>
      <family val="2"/>
      <charset val="238"/>
    </font>
    <font>
      <b/>
      <sz val="11"/>
      <name val="Tw Cen MT"/>
      <family val="2"/>
      <charset val="238"/>
    </font>
    <font>
      <sz val="11"/>
      <name val="Tw Cen MT"/>
      <family val="2"/>
      <charset val="238"/>
    </font>
    <font>
      <b/>
      <sz val="12"/>
      <name val="Tw Cen MT"/>
      <family val="2"/>
      <charset val="238"/>
    </font>
    <font>
      <sz val="8"/>
      <name val="Tw Cen MT"/>
      <family val="2"/>
      <charset val="238"/>
    </font>
    <font>
      <u/>
      <sz val="10"/>
      <name val="Tw Cen MT"/>
      <family val="2"/>
      <charset val="238"/>
    </font>
    <font>
      <i/>
      <sz val="10"/>
      <name val="Tw Cen MT"/>
      <family val="2"/>
      <charset val="238"/>
    </font>
    <font>
      <sz val="10"/>
      <name val="Calibri"/>
      <family val="2"/>
      <charset val="238"/>
    </font>
    <font>
      <b/>
      <u/>
      <sz val="10"/>
      <name val="Tw Cen MT"/>
      <family val="2"/>
      <charset val="238"/>
    </font>
    <font>
      <sz val="10"/>
      <color rgb="FFFF0000"/>
      <name val="Tw Cen MT"/>
      <family val="2"/>
      <charset val="238"/>
    </font>
    <font>
      <i/>
      <sz val="8"/>
      <name val="Tw Cen MT"/>
      <family val="2"/>
      <charset val="238"/>
    </font>
    <font>
      <b/>
      <sz val="10"/>
      <color rgb="FFFF0000"/>
      <name val="Tw Cen MT"/>
      <family val="2"/>
      <charset val="238"/>
    </font>
    <font>
      <b/>
      <sz val="14"/>
      <name val="Tw Cen MT"/>
      <family val="2"/>
      <charset val="238"/>
    </font>
    <font>
      <sz val="10"/>
      <color theme="0" tint="-0.499984740745262"/>
      <name val="Tw Cen MT"/>
      <family val="2"/>
      <charset val="238"/>
    </font>
    <font>
      <sz val="10"/>
      <name val="Arial"/>
      <family val="2"/>
    </font>
    <font>
      <b/>
      <sz val="10"/>
      <name val="Arial"/>
      <family val="2"/>
      <charset val="238"/>
    </font>
    <font>
      <sz val="11"/>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b/>
      <sz val="11"/>
      <color theme="0"/>
      <name val="Calibri"/>
      <family val="2"/>
      <charset val="238"/>
      <scheme val="minor"/>
    </font>
    <font>
      <b/>
      <sz val="11"/>
      <color theme="1"/>
      <name val="Calibri"/>
      <family val="2"/>
      <charset val="238"/>
      <scheme val="minor"/>
    </font>
    <font>
      <sz val="11"/>
      <color theme="0"/>
      <name val="Calibri"/>
      <family val="2"/>
      <charset val="238"/>
      <scheme val="minor"/>
    </font>
    <font>
      <sz val="10"/>
      <name val="Tw Cen MT"/>
      <family val="2"/>
    </font>
    <font>
      <sz val="11"/>
      <name val="Arial"/>
      <family val="2"/>
      <charset val="238"/>
    </font>
    <font>
      <sz val="10"/>
      <name val="Helv"/>
    </font>
    <font>
      <sz val="10"/>
      <name val="Times New Roman CE"/>
      <charset val="238"/>
    </font>
    <font>
      <sz val="10"/>
      <name val="Arial CE"/>
    </font>
    <font>
      <sz val="11"/>
      <color theme="1"/>
      <name val="Times New Roman"/>
      <family val="2"/>
      <charset val="238"/>
    </font>
    <font>
      <sz val="11"/>
      <name val="Arial"/>
      <family val="2"/>
    </font>
    <font>
      <sz val="12"/>
      <name val="Arial"/>
      <family val="2"/>
    </font>
    <font>
      <sz val="9"/>
      <name val="Arial"/>
      <family val="2"/>
    </font>
    <font>
      <sz val="12"/>
      <name val="CRO_Swiss_Light-Normal"/>
      <charset val="238"/>
    </font>
    <font>
      <sz val="10"/>
      <name val="Arial Narrow"/>
      <family val="2"/>
      <charset val="238"/>
    </font>
    <font>
      <u/>
      <sz val="10"/>
      <color indexed="12"/>
      <name val="Arial"/>
      <family val="2"/>
      <charset val="238"/>
    </font>
    <font>
      <b/>
      <sz val="18"/>
      <color theme="3"/>
      <name val="Cambria"/>
      <family val="2"/>
      <charset val="238"/>
      <scheme val="major"/>
    </font>
    <font>
      <sz val="11"/>
      <color rgb="FF9C6500"/>
      <name val="Calibri"/>
      <family val="2"/>
      <charset val="238"/>
      <scheme val="minor"/>
    </font>
    <font>
      <sz val="11"/>
      <color indexed="8"/>
      <name val="Calibri"/>
      <family val="2"/>
      <charset val="238"/>
    </font>
    <font>
      <sz val="11"/>
      <color indexed="9"/>
      <name val="Calibri"/>
      <family val="2"/>
      <charset val="238"/>
    </font>
    <font>
      <sz val="11"/>
      <color indexed="17"/>
      <name val="Calibri"/>
      <family val="2"/>
      <charset val="238"/>
    </font>
    <font>
      <b/>
      <sz val="11"/>
      <color indexed="63"/>
      <name val="Calibri"/>
      <family val="2"/>
      <charset val="238"/>
    </font>
    <font>
      <b/>
      <sz val="11"/>
      <color indexed="52"/>
      <name val="Calibri"/>
      <family val="2"/>
      <charset val="238"/>
    </font>
    <font>
      <sz val="11"/>
      <color indexed="20"/>
      <name val="Calibri"/>
      <family val="2"/>
      <charset val="238"/>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0"/>
      <name val="Calibri"/>
      <family val="2"/>
      <charset val="238"/>
    </font>
    <font>
      <sz val="11"/>
      <color indexed="52"/>
      <name val="Calibri"/>
      <family val="2"/>
      <charset val="238"/>
    </font>
    <font>
      <b/>
      <sz val="11"/>
      <color indexed="9"/>
      <name val="Calibri"/>
      <family val="2"/>
      <charset val="238"/>
    </font>
    <font>
      <i/>
      <sz val="11"/>
      <color indexed="23"/>
      <name val="Calibri"/>
      <family val="2"/>
      <charset val="238"/>
    </font>
    <font>
      <sz val="11"/>
      <color indexed="10"/>
      <name val="Calibri"/>
      <family val="2"/>
      <charset val="238"/>
    </font>
    <font>
      <b/>
      <sz val="11"/>
      <color indexed="8"/>
      <name val="Calibri"/>
      <family val="2"/>
      <charset val="238"/>
    </font>
    <font>
      <sz val="11"/>
      <color indexed="62"/>
      <name val="Calibri"/>
      <family val="2"/>
      <charset val="238"/>
    </font>
    <font>
      <sz val="9"/>
      <name val="Arial CE"/>
      <family val="2"/>
      <charset val="238"/>
    </font>
    <font>
      <u/>
      <sz val="11"/>
      <color indexed="12"/>
      <name val="Calibri"/>
      <family val="2"/>
      <charset val="238"/>
    </font>
    <font>
      <sz val="12"/>
      <name val="Arial"/>
      <family val="2"/>
      <charset val="238"/>
    </font>
    <font>
      <sz val="10"/>
      <name val="Helv"/>
      <charset val="204"/>
    </font>
    <font>
      <sz val="12"/>
      <color indexed="8"/>
      <name val="Arial"/>
      <family val="2"/>
      <charset val="238"/>
    </font>
    <font>
      <sz val="9"/>
      <name val="Tahoma"/>
      <family val="2"/>
      <charset val="238"/>
    </font>
    <font>
      <sz val="10"/>
      <name val="Arial CE"/>
      <charset val="238"/>
    </font>
    <font>
      <sz val="10"/>
      <name val="Times New Roman CE"/>
      <family val="1"/>
      <charset val="238"/>
    </font>
    <font>
      <sz val="12"/>
      <name val="Times New Roman CE"/>
      <family val="1"/>
      <charset val="238"/>
    </font>
    <font>
      <sz val="10"/>
      <name val="MS Sans Serif"/>
      <family val="2"/>
      <charset val="238"/>
    </font>
    <font>
      <sz val="10"/>
      <name val="Verdana"/>
      <family val="2"/>
      <charset val="238"/>
    </font>
    <font>
      <sz val="10"/>
      <name val="Arial CE"/>
      <family val="2"/>
      <charset val="238"/>
    </font>
    <font>
      <sz val="10"/>
      <name val="CRO_Bookman-Normal"/>
      <charset val="238"/>
    </font>
    <font>
      <sz val="11"/>
      <color indexed="8"/>
      <name val="Calibri"/>
      <family val="2"/>
    </font>
    <font>
      <sz val="12"/>
      <color indexed="8"/>
      <name val="Times New Roman"/>
      <family val="2"/>
      <charset val="238"/>
    </font>
    <font>
      <sz val="11"/>
      <color indexed="8"/>
      <name val="Arial"/>
      <family val="2"/>
      <charset val="238"/>
    </font>
    <font>
      <b/>
      <sz val="11"/>
      <color indexed="8"/>
      <name val="Arial"/>
      <family val="2"/>
      <charset val="238"/>
    </font>
    <font>
      <sz val="10"/>
      <color indexed="8"/>
      <name val="Arial CE"/>
      <charset val="238"/>
    </font>
    <font>
      <sz val="10"/>
      <color indexed="8"/>
      <name val="Arial CE"/>
      <family val="2"/>
      <charset val="238"/>
    </font>
    <font>
      <sz val="14"/>
      <name val="Tw Cen MT"/>
      <family val="2"/>
      <charset val="238"/>
    </font>
    <font>
      <sz val="20"/>
      <name val="Tw Cen MT"/>
      <family val="2"/>
      <charset val="238"/>
    </font>
    <font>
      <b/>
      <sz val="10"/>
      <name val="Tw Cen MT"/>
      <family val="2"/>
    </font>
    <font>
      <b/>
      <sz val="11"/>
      <name val="Tw Cen MT"/>
      <family val="2"/>
    </font>
    <font>
      <sz val="8"/>
      <name val="Tw Cen MT"/>
      <family val="2"/>
    </font>
    <font>
      <sz val="10"/>
      <color rgb="FFFF0000"/>
      <name val="Tw Cen MT"/>
      <family val="2"/>
    </font>
    <font>
      <b/>
      <sz val="10"/>
      <color theme="1"/>
      <name val="Tw Cen MT"/>
      <family val="2"/>
    </font>
    <font>
      <u/>
      <sz val="10"/>
      <name val="Tw Cen MT"/>
      <family val="2"/>
    </font>
    <font>
      <i/>
      <sz val="8"/>
      <name val="Tw Cen MT"/>
      <family val="2"/>
    </font>
    <font>
      <b/>
      <sz val="10"/>
      <color theme="0" tint="-0.499984740745262"/>
      <name val="Tw Cen MT"/>
      <family val="2"/>
    </font>
    <font>
      <i/>
      <sz val="10"/>
      <name val="Tw Cen MT"/>
      <family val="2"/>
    </font>
    <font>
      <b/>
      <sz val="10"/>
      <color rgb="FFFF0000"/>
      <name val="Tw Cen MT"/>
      <family val="2"/>
    </font>
    <font>
      <i/>
      <sz val="10"/>
      <color theme="0" tint="-0.499984740745262"/>
      <name val="Tw Cen MT"/>
      <family val="2"/>
    </font>
    <font>
      <sz val="10"/>
      <color theme="0"/>
      <name val="Tw Cen MT"/>
      <family val="2"/>
      <charset val="238"/>
    </font>
    <font>
      <sz val="10"/>
      <color rgb="FFED0000"/>
      <name val="Tw Cen MT"/>
      <family val="2"/>
      <charset val="238"/>
    </font>
  </fonts>
  <fills count="84">
    <fill>
      <patternFill patternType="none"/>
    </fill>
    <fill>
      <patternFill patternType="gray125"/>
    </fill>
    <fill>
      <patternFill patternType="solid">
        <fgColor rgb="FFC6EFCE"/>
      </patternFill>
    </fill>
    <fill>
      <patternFill patternType="solid">
        <fgColor indexed="3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11"/>
      </patternFill>
    </fill>
    <fill>
      <patternFill patternType="solid">
        <fgColor indexed="44"/>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55"/>
      </patternFill>
    </fill>
    <fill>
      <patternFill patternType="solid">
        <fgColor indexed="29"/>
        <bgColor indexed="64"/>
      </patternFill>
    </fill>
    <fill>
      <patternFill patternType="solid">
        <fgColor indexed="13"/>
        <bgColor indexed="64"/>
      </patternFill>
    </fill>
    <fill>
      <patternFill patternType="solid">
        <fgColor indexed="53"/>
        <bgColor indexed="64"/>
      </patternFill>
    </fill>
    <fill>
      <patternFill patternType="solid">
        <fgColor indexed="44"/>
        <bgColor indexed="31"/>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indexed="62"/>
        <bgColor indexed="62"/>
      </patternFill>
    </fill>
    <fill>
      <patternFill patternType="solid">
        <fgColor theme="4"/>
        <bgColor theme="4"/>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indexed="10"/>
        <bgColor indexed="10"/>
      </patternFill>
    </fill>
    <fill>
      <patternFill patternType="solid">
        <fgColor theme="5"/>
        <bgColor theme="5"/>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indexed="57"/>
        <bgColor indexed="57"/>
      </patternFill>
    </fill>
    <fill>
      <patternFill patternType="solid">
        <fgColor theme="6"/>
        <bgColor theme="6"/>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indexed="36"/>
        <bgColor indexed="36"/>
      </patternFill>
    </fill>
    <fill>
      <patternFill patternType="solid">
        <fgColor theme="7"/>
        <bgColor theme="7"/>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indexed="49"/>
        <bgColor indexed="49"/>
      </patternFill>
    </fill>
    <fill>
      <patternFill patternType="solid">
        <fgColor theme="8"/>
        <bgColor theme="8"/>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indexed="53"/>
        <bgColor indexed="53"/>
      </patternFill>
    </fill>
    <fill>
      <patternFill patternType="solid">
        <fgColor theme="9"/>
        <bgColor theme="9"/>
      </patternFill>
    </fill>
    <fill>
      <patternFill patternType="solid">
        <fgColor indexed="45"/>
        <bgColor indexed="45"/>
      </patternFill>
    </fill>
    <fill>
      <patternFill patternType="solid">
        <fgColor rgb="FFFFC7CE"/>
        <bgColor rgb="FFFFC7CE"/>
      </patternFill>
    </fill>
    <fill>
      <patternFill patternType="solid">
        <fgColor indexed="26"/>
        <bgColor indexed="9"/>
      </patternFill>
    </fill>
    <fill>
      <patternFill patternType="solid">
        <fgColor indexed="22"/>
        <bgColor indexed="22"/>
      </patternFill>
    </fill>
    <fill>
      <patternFill patternType="solid">
        <fgColor rgb="FFF2F2F2"/>
        <bgColor rgb="FFF2F2F2"/>
      </patternFill>
    </fill>
    <fill>
      <patternFill patternType="solid">
        <fgColor indexed="55"/>
        <bgColor indexed="55"/>
      </patternFill>
    </fill>
    <fill>
      <patternFill patternType="solid">
        <fgColor rgb="FFA5A5A5"/>
        <bgColor rgb="FFA5A5A5"/>
      </patternFill>
    </fill>
    <fill>
      <patternFill patternType="solid">
        <fgColor indexed="42"/>
        <bgColor indexed="27"/>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indexed="42"/>
        <bgColor indexed="42"/>
      </patternFill>
    </fill>
    <fill>
      <patternFill patternType="solid">
        <fgColor rgb="FFC6EFCE"/>
        <bgColor rgb="FFC6EFCE"/>
      </patternFill>
    </fill>
    <fill>
      <patternFill patternType="solid">
        <fgColor indexed="47"/>
        <bgColor indexed="47"/>
      </patternFill>
    </fill>
    <fill>
      <patternFill patternType="solid">
        <fgColor rgb="FFFFCC99"/>
        <bgColor rgb="FFFFCC99"/>
      </patternFill>
    </fill>
    <fill>
      <patternFill patternType="solid">
        <fgColor indexed="22"/>
        <bgColor indexed="31"/>
      </patternFill>
    </fill>
    <fill>
      <patternFill patternType="solid">
        <fgColor indexed="43"/>
        <bgColor indexed="43"/>
      </patternFill>
    </fill>
    <fill>
      <patternFill patternType="solid">
        <fgColor rgb="FFFFEB9C"/>
        <bgColor rgb="FFFFEB9C"/>
      </patternFill>
    </fill>
    <fill>
      <patternFill patternType="solid">
        <fgColor indexed="26"/>
        <bgColor indexed="26"/>
      </patternFill>
    </fill>
    <fill>
      <patternFill patternType="solid">
        <fgColor rgb="FFFFFFCC"/>
        <bgColor rgb="FFFFFFCC"/>
      </patternFill>
    </fill>
    <fill>
      <patternFill patternType="solid">
        <fgColor indexed="55"/>
        <bgColor indexed="22"/>
      </patternFill>
    </fill>
    <fill>
      <patternFill patternType="solid">
        <fgColor indexed="27"/>
        <bgColor indexed="41"/>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hair">
        <color indexed="8"/>
      </top>
      <bottom style="hair">
        <color indexed="8"/>
      </bottom>
      <diagonal/>
    </border>
    <border>
      <left style="thin">
        <color indexed="64"/>
      </left>
      <right style="thin">
        <color indexed="64"/>
      </right>
      <top style="thin">
        <color indexed="64"/>
      </top>
      <bottom style="thin">
        <color indexed="64"/>
      </bottom>
      <diagonal/>
    </border>
  </borders>
  <cellStyleXfs count="900">
    <xf numFmtId="0" fontId="0" fillId="0" borderId="0"/>
    <xf numFmtId="164" fontId="6" fillId="0" borderId="0" applyFont="0" applyFill="0" applyBorder="0" applyAlignment="0" applyProtection="0"/>
    <xf numFmtId="44" fontId="6"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4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49" fontId="7" fillId="0" borderId="0" applyFill="0" applyBorder="0" applyAlignment="0" applyProtection="0"/>
    <xf numFmtId="0" fontId="7" fillId="0" borderId="0"/>
    <xf numFmtId="164" fontId="7" fillId="0" borderId="0" applyFont="0" applyFill="0" applyBorder="0" applyAlignment="0" applyProtection="0"/>
    <xf numFmtId="44" fontId="7" fillId="0" borderId="0" applyFont="0" applyFill="0" applyBorder="0" applyAlignment="0" applyProtection="0"/>
    <xf numFmtId="0" fontId="5" fillId="0" borderId="0"/>
    <xf numFmtId="164" fontId="7" fillId="0" borderId="0" applyFont="0" applyFill="0" applyBorder="0" applyAlignment="0" applyProtection="0"/>
    <xf numFmtId="44" fontId="7" fillId="0" borderId="0" applyFont="0" applyFill="0" applyBorder="0" applyAlignment="0" applyProtection="0"/>
    <xf numFmtId="0" fontId="7" fillId="0" borderId="0"/>
    <xf numFmtId="164" fontId="7" fillId="0" borderId="0" applyFont="0" applyFill="0" applyBorder="0" applyAlignment="0" applyProtection="0"/>
    <xf numFmtId="44" fontId="7" fillId="0" borderId="0" applyFont="0" applyFill="0" applyBorder="0" applyAlignment="0" applyProtection="0"/>
    <xf numFmtId="0" fontId="4" fillId="0" borderId="0"/>
    <xf numFmtId="164" fontId="7" fillId="0" borderId="0" applyFont="0" applyFill="0" applyBorder="0" applyAlignment="0" applyProtection="0"/>
    <xf numFmtId="44" fontId="7" fillId="0" borderId="0" applyFont="0" applyFill="0" applyBorder="0" applyAlignment="0" applyProtection="0"/>
    <xf numFmtId="164" fontId="7"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0" fontId="6" fillId="0" borderId="0"/>
    <xf numFmtId="0" fontId="28" fillId="0" borderId="0" applyFill="0" applyProtection="0">
      <alignment horizontal="justify" vertical="center" wrapText="1"/>
    </xf>
    <xf numFmtId="0" fontId="26" fillId="0" borderId="0">
      <alignment horizontal="justify" vertical="top" wrapText="1"/>
    </xf>
    <xf numFmtId="164" fontId="6" fillId="0" borderId="0" applyFont="0" applyFill="0" applyBorder="0" applyAlignment="0" applyProtection="0"/>
    <xf numFmtId="0" fontId="42" fillId="0" borderId="0"/>
    <xf numFmtId="0" fontId="6" fillId="0" borderId="0"/>
    <xf numFmtId="0" fontId="26" fillId="0" borderId="0"/>
    <xf numFmtId="0" fontId="26" fillId="0" borderId="0">
      <alignment vertical="center"/>
    </xf>
    <xf numFmtId="0" fontId="40" fillId="0" borderId="0"/>
    <xf numFmtId="0" fontId="26" fillId="0" borderId="0"/>
    <xf numFmtId="0" fontId="41" fillId="0" borderId="0"/>
    <xf numFmtId="0" fontId="6" fillId="0" borderId="0"/>
    <xf numFmtId="0" fontId="39" fillId="3" borderId="0"/>
    <xf numFmtId="0" fontId="39"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44" fontId="6" fillId="0" borderId="0" applyFont="0" applyFill="0" applyBorder="0" applyAlignment="0" applyProtection="0"/>
    <xf numFmtId="164" fontId="6" fillId="0" borderId="0" applyFont="0" applyFill="0" applyBorder="0" applyAlignment="0" applyProtection="0"/>
    <xf numFmtId="0" fontId="26" fillId="0" borderId="0"/>
    <xf numFmtId="44" fontId="6" fillId="0" borderId="0" applyFont="0" applyFill="0" applyBorder="0" applyAlignment="0" applyProtection="0"/>
    <xf numFmtId="0" fontId="46" fillId="0" borderId="0"/>
    <xf numFmtId="49" fontId="6" fillId="0" borderId="0" applyFill="0" applyBorder="0" applyAlignment="0" applyProtection="0"/>
    <xf numFmtId="164" fontId="26" fillId="0" borderId="0" applyFont="0" applyFill="0" applyBorder="0" applyAlignment="0" applyProtection="0"/>
    <xf numFmtId="44" fontId="2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51" fillId="4" borderId="0" applyNumberFormat="0" applyBorder="0" applyAlignment="0" applyProtection="0"/>
    <xf numFmtId="0" fontId="51" fillId="5" borderId="0" applyNumberFormat="0" applyBorder="0" applyAlignment="0" applyProtection="0"/>
    <xf numFmtId="0" fontId="51" fillId="6" borderId="0" applyNumberFormat="0" applyBorder="0" applyAlignment="0" applyProtection="0"/>
    <xf numFmtId="0" fontId="51" fillId="7" borderId="0" applyNumberFormat="0" applyBorder="0" applyAlignment="0" applyProtection="0"/>
    <xf numFmtId="0" fontId="51" fillId="8" borderId="0" applyNumberFormat="0" applyBorder="0" applyAlignment="0" applyProtection="0"/>
    <xf numFmtId="0" fontId="51" fillId="9" borderId="0" applyNumberFormat="0" applyBorder="0" applyAlignment="0" applyProtection="0"/>
    <xf numFmtId="0" fontId="51" fillId="10" borderId="0" applyNumberFormat="0" applyBorder="0" applyAlignment="0" applyProtection="0"/>
    <xf numFmtId="0" fontId="51" fillId="11" borderId="0" applyNumberFormat="0" applyBorder="0" applyAlignment="0" applyProtection="0"/>
    <xf numFmtId="0" fontId="51" fillId="7" borderId="0" applyNumberFormat="0" applyBorder="0" applyAlignment="0" applyProtection="0"/>
    <xf numFmtId="0" fontId="51" fillId="12" borderId="0" applyNumberFormat="0" applyBorder="0" applyAlignment="0" applyProtection="0"/>
    <xf numFmtId="0" fontId="51" fillId="13" borderId="0" applyNumberFormat="0" applyBorder="0" applyAlignment="0" applyProtection="0"/>
    <xf numFmtId="0" fontId="51" fillId="12" borderId="0" applyNumberFormat="0" applyBorder="0" applyAlignment="0" applyProtection="0"/>
    <xf numFmtId="0" fontId="52" fillId="14" borderId="0" applyNumberFormat="0" applyBorder="0" applyAlignment="0" applyProtection="0"/>
    <xf numFmtId="0" fontId="52" fillId="10" borderId="0" applyNumberFormat="0" applyBorder="0" applyAlignment="0" applyProtection="0"/>
    <xf numFmtId="0" fontId="52" fillId="11"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46" fillId="18" borderId="8" applyNumberFormat="0" applyFont="0" applyAlignment="0" applyProtection="0"/>
    <xf numFmtId="43" fontId="46" fillId="0" borderId="0" applyFont="0" applyFill="0" applyBorder="0" applyAlignment="0" applyProtection="0"/>
    <xf numFmtId="0" fontId="53" fillId="6"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1"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22" borderId="0" applyNumberFormat="0" applyBorder="0" applyAlignment="0" applyProtection="0"/>
    <xf numFmtId="0" fontId="54" fillId="23" borderId="9" applyNumberFormat="0" applyAlignment="0" applyProtection="0"/>
    <xf numFmtId="0" fontId="55" fillId="23" borderId="10" applyNumberFormat="0" applyAlignment="0" applyProtection="0"/>
    <xf numFmtId="0" fontId="56" fillId="5" borderId="0" applyNumberFormat="0" applyBorder="0" applyAlignment="0" applyProtection="0"/>
    <xf numFmtId="0" fontId="57" fillId="0" borderId="0" applyNumberFormat="0" applyFill="0" applyBorder="0" applyAlignment="0" applyProtection="0"/>
    <xf numFmtId="0" fontId="58" fillId="0" borderId="11" applyNumberFormat="0" applyFill="0" applyAlignment="0" applyProtection="0"/>
    <xf numFmtId="0" fontId="59" fillId="0" borderId="12" applyNumberFormat="0" applyFill="0" applyAlignment="0" applyProtection="0"/>
    <xf numFmtId="0" fontId="60" fillId="0" borderId="13" applyNumberFormat="0" applyFill="0" applyAlignment="0" applyProtection="0"/>
    <xf numFmtId="0" fontId="60" fillId="0" borderId="0" applyNumberFormat="0" applyFill="0" applyBorder="0" applyAlignment="0" applyProtection="0"/>
    <xf numFmtId="0" fontId="61" fillId="24" borderId="0" applyNumberFormat="0" applyBorder="0" applyAlignment="0" applyProtection="0"/>
    <xf numFmtId="0" fontId="62" fillId="0" borderId="14" applyNumberFormat="0" applyFill="0" applyAlignment="0" applyProtection="0"/>
    <xf numFmtId="0" fontId="63" fillId="25" borderId="15" applyNumberFormat="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6" fillId="0" borderId="16" applyNumberFormat="0" applyFill="0" applyAlignment="0" applyProtection="0"/>
    <xf numFmtId="0" fontId="67" fillId="9" borderId="10" applyNumberFormat="0" applyAlignment="0" applyProtection="0"/>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8" fillId="0" borderId="0">
      <alignment horizontal="left" vertical="top"/>
    </xf>
    <xf numFmtId="0" fontId="6" fillId="0" borderId="0"/>
    <xf numFmtId="0" fontId="3" fillId="0" borderId="0"/>
    <xf numFmtId="0" fontId="46" fillId="0" borderId="0"/>
    <xf numFmtId="0" fontId="6" fillId="0" borderId="0"/>
    <xf numFmtId="0" fontId="3" fillId="0" borderId="0"/>
    <xf numFmtId="49" fontId="6" fillId="0" borderId="0" applyFill="0" applyBorder="0" applyAlignment="0" applyProtection="0"/>
    <xf numFmtId="0" fontId="39" fillId="0" borderId="0"/>
    <xf numFmtId="4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3" fillId="0" borderId="0"/>
    <xf numFmtId="0" fontId="69" fillId="0" borderId="0" applyNumberFormat="0" applyFill="0" applyBorder="0" applyAlignment="0" applyProtection="0">
      <alignment vertical="top"/>
      <protection locked="0"/>
    </xf>
    <xf numFmtId="0" fontId="29" fillId="2" borderId="0" applyNumberFormat="0" applyBorder="0" applyAlignment="0" applyProtection="0"/>
    <xf numFmtId="0" fontId="51" fillId="0" borderId="0"/>
    <xf numFmtId="0" fontId="6" fillId="0" borderId="0"/>
    <xf numFmtId="164" fontId="6" fillId="0" borderId="0" applyFont="0" applyFill="0" applyBorder="0" applyAlignment="0" applyProtection="0"/>
    <xf numFmtId="164" fontId="6" fillId="0" borderId="0" applyFill="0" applyBorder="0" applyAlignment="0" applyProtection="0"/>
    <xf numFmtId="0" fontId="6" fillId="0" borderId="0"/>
    <xf numFmtId="0" fontId="43" fillId="0" borderId="0">
      <alignment horizontal="left" vertical="top" wrapText="1"/>
    </xf>
    <xf numFmtId="0" fontId="38" fillId="0" borderId="0">
      <alignment horizontal="left" vertical="top" wrapText="1"/>
    </xf>
    <xf numFmtId="0" fontId="71" fillId="0" borderId="0"/>
    <xf numFmtId="0" fontId="39" fillId="0" borderId="0"/>
    <xf numFmtId="168" fontId="45" fillId="0" borderId="0" applyFill="0" applyBorder="0" applyProtection="0">
      <alignment horizontal="left" vertical="top"/>
    </xf>
    <xf numFmtId="0" fontId="43" fillId="26" borderId="0" applyNumberFormat="0" applyFont="0" applyBorder="0" applyAlignment="0" applyProtection="0">
      <alignment vertical="center"/>
    </xf>
    <xf numFmtId="0" fontId="45" fillId="0" borderId="0" applyFill="0" applyBorder="0" applyProtection="0">
      <alignment horizontal="justify" vertical="top" wrapText="1"/>
    </xf>
    <xf numFmtId="0" fontId="26" fillId="27" borderId="0" applyNumberFormat="0" applyFont="0" applyBorder="0" applyAlignment="0" applyProtection="0">
      <alignment vertical="center"/>
    </xf>
    <xf numFmtId="0" fontId="45" fillId="0" borderId="0" applyFill="0" applyBorder="0" applyProtection="0">
      <alignment horizontal="center"/>
    </xf>
    <xf numFmtId="0" fontId="43" fillId="28" borderId="0" applyNumberFormat="0" applyFont="0" applyBorder="0" applyAlignment="0" applyProtection="0">
      <alignment vertical="center"/>
    </xf>
    <xf numFmtId="43" fontId="45" fillId="0" borderId="0" applyFill="0" applyBorder="0" applyProtection="0">
      <alignment horizontal="right"/>
    </xf>
    <xf numFmtId="0" fontId="51" fillId="12" borderId="0" applyNumberFormat="0" applyBorder="0" applyAlignment="0" applyProtection="0"/>
    <xf numFmtId="0" fontId="51" fillId="29" borderId="0" applyNumberFormat="0" applyBorder="0" applyAlignment="0" applyProtection="0"/>
    <xf numFmtId="43" fontId="45" fillId="0" borderId="0" applyFill="0" applyBorder="0" applyProtection="0">
      <alignment horizontal="right"/>
    </xf>
    <xf numFmtId="43" fontId="45" fillId="0" borderId="0" applyFill="0" applyBorder="0" applyProtection="0">
      <alignment horizontal="right"/>
    </xf>
    <xf numFmtId="0" fontId="3" fillId="30"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6" fillId="32"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36" fillId="34"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36" fillId="34"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52" fillId="33"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6" fillId="37"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36" fillId="39"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36" fillId="39"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6" fillId="42"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36" fillId="44"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36" fillId="44"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6" borderId="0" applyNumberFormat="0" applyBorder="0" applyAlignment="0" applyProtection="0"/>
    <xf numFmtId="0" fontId="36" fillId="47"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36" fillId="49"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36" fillId="49"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6" fillId="52"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36" fillId="54"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36" fillId="54"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6" fillId="57"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36" fillId="59"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36" fillId="59"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30" fillId="61"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30" fillId="61"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56" fillId="60" borderId="0" applyNumberFormat="0" applyBorder="0" applyAlignment="0" applyProtection="0"/>
    <xf numFmtId="0" fontId="6" fillId="18" borderId="8" applyNumberFormat="0" applyFont="0" applyAlignment="0" applyProtection="0"/>
    <xf numFmtId="0" fontId="6" fillId="18" borderId="8" applyNumberFormat="0" applyFont="0" applyAlignment="0" applyProtection="0"/>
    <xf numFmtId="0" fontId="6" fillId="62" borderId="8" applyNumberFormat="0" applyAlignment="0" applyProtection="0"/>
    <xf numFmtId="0" fontId="6" fillId="62" borderId="8" applyNumberFormat="0" applyAlignment="0" applyProtection="0"/>
    <xf numFmtId="0" fontId="6" fillId="18" borderId="8" applyNumberFormat="0" applyFont="0" applyAlignment="0" applyProtection="0"/>
    <xf numFmtId="0" fontId="6" fillId="62" borderId="8"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33" fillId="64" borderId="4"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33" fillId="64" borderId="4"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55" fillId="63" borderId="10"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34" fillId="66" borderId="6"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34" fillId="66" borderId="6"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0" fontId="63" fillId="65" borderId="15" applyNumberFormat="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 fontId="72" fillId="0" borderId="0"/>
    <xf numFmtId="164" fontId="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9" fontId="6" fillId="0" borderId="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70" fillId="0" borderId="0" applyFont="0" applyFill="0" applyBorder="0" applyAlignment="0" applyProtection="0"/>
    <xf numFmtId="4" fontId="72" fillId="0" borderId="0"/>
    <xf numFmtId="164" fontId="26" fillId="0" borderId="0" applyFont="0" applyFill="0" applyBorder="0" applyAlignment="0" applyProtection="0"/>
    <xf numFmtId="4" fontId="72"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70" fontId="6" fillId="0" borderId="0" applyFill="0" applyBorder="0" applyAlignment="0" applyProtection="0"/>
    <xf numFmtId="169" fontId="6" fillId="0" borderId="0" applyFill="0" applyBorder="0" applyAlignment="0" applyProtection="0"/>
    <xf numFmtId="43" fontId="6" fillId="0" borderId="0" applyFont="0" applyFill="0" applyBorder="0" applyAlignment="0" applyProtection="0"/>
    <xf numFmtId="164" fontId="70" fillId="0" borderId="0" applyFont="0" applyFill="0" applyBorder="0" applyAlignment="0" applyProtection="0"/>
    <xf numFmtId="44" fontId="3" fillId="0" borderId="0" applyFont="0" applyFill="0" applyBorder="0" applyAlignment="0" applyProtection="0"/>
    <xf numFmtId="0" fontId="73" fillId="0" borderId="0" applyBorder="0" applyProtection="0">
      <alignment horizontal="left" wrapText="1" indent="1"/>
    </xf>
    <xf numFmtId="0" fontId="53" fillId="67" borderId="0" applyNumberFormat="0" applyBorder="0" applyAlignment="0" applyProtection="0"/>
    <xf numFmtId="0" fontId="53" fillId="67" borderId="0" applyNumberFormat="0" applyBorder="0" applyAlignment="0" applyProtection="0"/>
    <xf numFmtId="0" fontId="35" fillId="68" borderId="0" applyNumberFormat="0" applyBorder="0" applyAlignment="0" applyProtection="0"/>
    <xf numFmtId="0" fontId="35" fillId="69" borderId="0" applyNumberFormat="0" applyBorder="0" applyAlignment="0" applyProtection="0"/>
    <xf numFmtId="0" fontId="35" fillId="70" borderId="0" applyNumberFormat="0" applyBorder="0" applyAlignment="0" applyProtection="0"/>
    <xf numFmtId="171" fontId="74" fillId="0" borderId="0" applyFont="0" applyFill="0" applyBorder="0" applyAlignment="0" applyProtection="0"/>
    <xf numFmtId="0" fontId="51" fillId="0" borderId="0"/>
    <xf numFmtId="0" fontId="6" fillId="0" borderId="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29" fillId="72"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29" fillId="72"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53" fillId="71" borderId="0" applyNumberFormat="0" applyBorder="0" applyAlignment="0" applyProtection="0"/>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31" fillId="74" borderId="4"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31" fillId="74" borderId="4"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67" fillId="73" borderId="10" applyNumberFormat="0" applyAlignment="0" applyProtection="0"/>
    <xf numFmtId="0" fontId="54" fillId="75" borderId="9" applyNumberFormat="0" applyAlignment="0" applyProtection="0"/>
    <xf numFmtId="0" fontId="54" fillId="75" borderId="9" applyNumberFormat="0" applyAlignment="0" applyProtection="0"/>
    <xf numFmtId="0" fontId="75" fillId="0" borderId="0">
      <alignment horizontal="right" vertical="top"/>
    </xf>
    <xf numFmtId="0" fontId="76" fillId="0" borderId="0">
      <alignment horizontal="justify" vertical="top" wrapText="1"/>
    </xf>
    <xf numFmtId="0" fontId="75" fillId="0" borderId="0">
      <alignment horizontal="left"/>
    </xf>
    <xf numFmtId="4" fontId="76" fillId="0" borderId="0">
      <alignment horizontal="right"/>
    </xf>
    <xf numFmtId="0" fontId="76" fillId="0" borderId="0">
      <alignment horizontal="right"/>
    </xf>
    <xf numFmtId="4" fontId="76" fillId="0" borderId="0">
      <alignment horizontal="right" wrapText="1"/>
    </xf>
    <xf numFmtId="0" fontId="76" fillId="0" borderId="0">
      <alignment horizontal="right"/>
    </xf>
    <xf numFmtId="4" fontId="76" fillId="0" borderId="0">
      <alignment horizontal="right"/>
    </xf>
    <xf numFmtId="0" fontId="57" fillId="0" borderId="0" applyNumberFormat="0" applyFill="0" applyBorder="0" applyAlignment="0" applyProtection="0"/>
    <xf numFmtId="0" fontId="6" fillId="0" borderId="0"/>
    <xf numFmtId="0" fontId="74" fillId="0" borderId="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50" fillId="77"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50" fillId="77"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1" fillId="76" borderId="0" applyNumberFormat="0" applyBorder="0" applyAlignment="0" applyProtection="0"/>
    <xf numFmtId="0" fontId="6" fillId="0" borderId="0"/>
    <xf numFmtId="0" fontId="44" fillId="0" borderId="0"/>
    <xf numFmtId="0" fontId="6" fillId="0" borderId="0"/>
    <xf numFmtId="0" fontId="26" fillId="0" borderId="0"/>
    <xf numFmtId="0" fontId="6" fillId="0" borderId="0"/>
    <xf numFmtId="0" fontId="6" fillId="0" borderId="0"/>
    <xf numFmtId="0" fontId="74" fillId="0" borderId="0"/>
    <xf numFmtId="0" fontId="77" fillId="0" borderId="0"/>
    <xf numFmtId="0" fontId="6" fillId="0" borderId="0"/>
    <xf numFmtId="0" fontId="26" fillId="0" borderId="0"/>
    <xf numFmtId="0" fontId="6" fillId="0" borderId="0"/>
    <xf numFmtId="4" fontId="70" fillId="0" borderId="0"/>
    <xf numFmtId="0" fontId="78" fillId="0" borderId="0"/>
    <xf numFmtId="0" fontId="6" fillId="0" borderId="0"/>
    <xf numFmtId="0" fontId="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26" fillId="0" borderId="0"/>
    <xf numFmtId="0" fontId="26" fillId="0" borderId="0"/>
    <xf numFmtId="0" fontId="6" fillId="0" borderId="0"/>
    <xf numFmtId="0" fontId="8" fillId="0" borderId="0"/>
    <xf numFmtId="0" fontId="6" fillId="0" borderId="0"/>
    <xf numFmtId="0" fontId="6" fillId="0" borderId="0"/>
    <xf numFmtId="0" fontId="6" fillId="0" borderId="0"/>
    <xf numFmtId="0" fontId="6"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6" fillId="0" borderId="0"/>
    <xf numFmtId="0" fontId="77" fillId="0" borderId="0"/>
    <xf numFmtId="0" fontId="77" fillId="0" borderId="0"/>
    <xf numFmtId="0" fontId="6" fillId="0" borderId="0"/>
    <xf numFmtId="0" fontId="6" fillId="0" borderId="0"/>
    <xf numFmtId="0" fontId="6" fillId="0" borderId="0"/>
    <xf numFmtId="0" fontId="6" fillId="0" borderId="0"/>
    <xf numFmtId="0" fontId="6" fillId="0" borderId="0"/>
    <xf numFmtId="0" fontId="77" fillId="0" borderId="0"/>
    <xf numFmtId="0" fontId="77" fillId="0" borderId="0"/>
    <xf numFmtId="0" fontId="77" fillId="0" borderId="0"/>
    <xf numFmtId="0" fontId="77" fillId="0" borderId="0"/>
    <xf numFmtId="0" fontId="77" fillId="0" borderId="0"/>
    <xf numFmtId="4" fontId="51" fillId="0" borderId="0"/>
    <xf numFmtId="4" fontId="51" fillId="0" borderId="0"/>
    <xf numFmtId="0" fontId="74" fillId="0" borderId="0"/>
    <xf numFmtId="0" fontId="79" fillId="0" borderId="0"/>
    <xf numFmtId="0" fontId="77" fillId="0" borderId="0"/>
    <xf numFmtId="0" fontId="77" fillId="0" borderId="0"/>
    <xf numFmtId="0" fontId="77" fillId="0" borderId="0"/>
    <xf numFmtId="0" fontId="77" fillId="0" borderId="0"/>
    <xf numFmtId="0" fontId="77" fillId="0" borderId="0"/>
    <xf numFmtId="0" fontId="77" fillId="0" borderId="0"/>
    <xf numFmtId="0" fontId="6" fillId="0" borderId="0"/>
    <xf numFmtId="0" fontId="6" fillId="0" borderId="0"/>
    <xf numFmtId="0" fontId="6" fillId="0" borderId="0"/>
    <xf numFmtId="0" fontId="6" fillId="0" borderId="0"/>
    <xf numFmtId="0" fontId="77" fillId="0" borderId="0"/>
    <xf numFmtId="0" fontId="6" fillId="0" borderId="0"/>
    <xf numFmtId="0" fontId="6" fillId="0" borderId="0"/>
    <xf numFmtId="0" fontId="3" fillId="0" borderId="0"/>
    <xf numFmtId="0" fontId="3" fillId="0" borderId="0"/>
    <xf numFmtId="0" fontId="77" fillId="0" borderId="0"/>
    <xf numFmtId="0" fontId="77" fillId="0" borderId="0"/>
    <xf numFmtId="4" fontId="70"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51" fillId="0" borderId="0"/>
    <xf numFmtId="0" fontId="51" fillId="0" borderId="0"/>
    <xf numFmtId="0" fontId="80" fillId="0" borderId="0"/>
    <xf numFmtId="0" fontId="80" fillId="0" borderId="0"/>
    <xf numFmtId="0" fontId="80" fillId="0" borderId="0"/>
    <xf numFmtId="0" fontId="80" fillId="0" borderId="0"/>
    <xf numFmtId="0" fontId="80" fillId="0" borderId="0"/>
    <xf numFmtId="0" fontId="3" fillId="0" borderId="0"/>
    <xf numFmtId="4" fontId="72" fillId="0" borderId="0"/>
    <xf numFmtId="4" fontId="72"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51" fillId="0" borderId="0"/>
    <xf numFmtId="0" fontId="81" fillId="0" borderId="0"/>
    <xf numFmtId="0" fontId="51" fillId="0" borderId="0"/>
    <xf numFmtId="0" fontId="77" fillId="0" borderId="0"/>
    <xf numFmtId="0" fontId="77" fillId="0" borderId="0"/>
    <xf numFmtId="0" fontId="77" fillId="0" borderId="0"/>
    <xf numFmtId="0" fontId="77" fillId="0" borderId="0"/>
    <xf numFmtId="0" fontId="77" fillId="0" borderId="0"/>
    <xf numFmtId="0" fontId="6" fillId="0" borderId="0"/>
    <xf numFmtId="2" fontId="70" fillId="0" borderId="0"/>
    <xf numFmtId="0" fontId="77" fillId="0" borderId="0"/>
    <xf numFmtId="0" fontId="77" fillId="0" borderId="0"/>
    <xf numFmtId="0" fontId="77" fillId="0" borderId="0"/>
    <xf numFmtId="0" fontId="77" fillId="0" borderId="0"/>
    <xf numFmtId="0" fontId="77" fillId="0" borderId="0"/>
    <xf numFmtId="0" fontId="77" fillId="0" borderId="0"/>
    <xf numFmtId="0" fontId="6" fillId="0" borderId="0"/>
    <xf numFmtId="0" fontId="3" fillId="0" borderId="0"/>
    <xf numFmtId="4" fontId="38" fillId="0" borderId="0">
      <alignment horizontal="justify" vertical="justify"/>
    </xf>
    <xf numFmtId="4" fontId="43" fillId="0" borderId="0">
      <alignment horizontal="justify"/>
    </xf>
    <xf numFmtId="0" fontId="77" fillId="0" borderId="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9" borderId="7"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9" borderId="7"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78" borderId="8" applyNumberFormat="0" applyFont="0" applyAlignment="0" applyProtection="0"/>
    <xf numFmtId="0" fontId="6" fillId="0" borderId="0"/>
    <xf numFmtId="0" fontId="82" fillId="0" borderId="0"/>
    <xf numFmtId="0" fontId="3" fillId="0" borderId="0"/>
    <xf numFmtId="0" fontId="3" fillId="0" borderId="0"/>
    <xf numFmtId="0" fontId="26" fillId="0" borderId="0"/>
    <xf numFmtId="4" fontId="83" fillId="0" borderId="0" applyBorder="0" applyProtection="0">
      <alignment horizontal="right"/>
    </xf>
    <xf numFmtId="4" fontId="84" fillId="80" borderId="0" applyBorder="0" applyProtection="0">
      <alignment horizontal="justify" vertical="top" wrapText="1"/>
    </xf>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32" fillId="64" borderId="5"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32" fillId="64" borderId="5"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0" fontId="54" fillId="63" borderId="9" applyNumberFormat="0" applyAlignment="0" applyProtection="0"/>
    <xf numFmtId="9" fontId="26" fillId="0" borderId="0" applyFont="0" applyFill="0" applyBorder="0" applyAlignment="0" applyProtection="0"/>
    <xf numFmtId="9" fontId="6" fillId="0" borderId="0" applyFill="0" applyBorder="0" applyAlignment="0" applyProtection="0"/>
    <xf numFmtId="9" fontId="6" fillId="0" borderId="0" applyFill="0" applyBorder="0" applyAlignment="0" applyProtection="0"/>
    <xf numFmtId="9" fontId="26" fillId="0" borderId="0" applyFont="0" applyFill="0" applyBorder="0" applyAlignment="0" applyProtection="0"/>
    <xf numFmtId="9" fontId="6" fillId="0" borderId="0" applyFont="0" applyFill="0" applyBorder="0" applyAlignment="0" applyProtection="0"/>
    <xf numFmtId="9" fontId="6" fillId="0" borderId="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9" fillId="0" borderId="0" applyNumberFormat="0" applyFill="0" applyBorder="0" applyAlignment="0" applyProtection="0"/>
    <xf numFmtId="0" fontId="85" fillId="0" borderId="0"/>
    <xf numFmtId="0" fontId="86" fillId="0" borderId="0"/>
    <xf numFmtId="4" fontId="38" fillId="0" borderId="0" applyBorder="0" applyProtection="0">
      <alignment horizontal="right" wrapText="1"/>
    </xf>
    <xf numFmtId="49" fontId="38" fillId="0" borderId="0" applyBorder="0" applyProtection="0">
      <alignment horizontal="justify" vertical="top" wrapText="1"/>
    </xf>
    <xf numFmtId="0" fontId="39" fillId="0" borderId="0" applyBorder="0"/>
    <xf numFmtId="0" fontId="39" fillId="0" borderId="0"/>
    <xf numFmtId="0" fontId="71" fillId="0" borderId="0"/>
    <xf numFmtId="0" fontId="39" fillId="0" borderId="0"/>
    <xf numFmtId="0" fontId="57" fillId="0" borderId="0" applyNumberFormat="0" applyFill="0" applyBorder="0" applyAlignment="0" applyProtection="0"/>
    <xf numFmtId="172" fontId="27" fillId="81" borderId="17">
      <alignment vertical="center"/>
    </xf>
    <xf numFmtId="0" fontId="65" fillId="0" borderId="0" applyNumberFormat="0" applyFill="0" applyBorder="0" applyAlignment="0" applyProtection="0"/>
    <xf numFmtId="0" fontId="3" fillId="0" borderId="0"/>
    <xf numFmtId="44" fontId="6" fillId="0" borderId="0" applyFont="0" applyFill="0" applyBorder="0" applyAlignment="0" applyProtection="0"/>
    <xf numFmtId="0" fontId="3" fillId="0" borderId="0"/>
    <xf numFmtId="0" fontId="47" fillId="0" borderId="18">
      <alignment wrapText="1"/>
    </xf>
    <xf numFmtId="0" fontId="6" fillId="0" borderId="0"/>
    <xf numFmtId="0" fontId="6" fillId="0" borderId="0"/>
    <xf numFmtId="0" fontId="6" fillId="0" borderId="0"/>
    <xf numFmtId="164" fontId="6" fillId="0" borderId="0" applyFont="0" applyFill="0" applyBorder="0" applyAlignment="0" applyProtection="0"/>
    <xf numFmtId="0" fontId="6" fillId="0" borderId="0"/>
    <xf numFmtId="44" fontId="2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4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43" fontId="45" fillId="0" borderId="0" applyFill="0" applyBorder="0" applyProtection="0">
      <alignment horizontal="right"/>
    </xf>
    <xf numFmtId="43" fontId="45" fillId="0" borderId="0" applyFill="0" applyBorder="0" applyProtection="0">
      <alignment horizontal="right"/>
    </xf>
    <xf numFmtId="43" fontId="45" fillId="0" borderId="0" applyFill="0" applyBorder="0" applyProtection="0">
      <alignment horizontal="right"/>
    </xf>
    <xf numFmtId="0" fontId="2" fillId="30"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43" fontId="6"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6" fillId="0" borderId="0" applyFont="0" applyFill="0" applyBorder="0" applyAlignment="0" applyProtection="0"/>
    <xf numFmtId="0" fontId="2" fillId="0" borderId="0"/>
    <xf numFmtId="44" fontId="26" fillId="0" borderId="0" applyFont="0" applyFill="0" applyBorder="0" applyAlignment="0" applyProtection="0"/>
    <xf numFmtId="0" fontId="51" fillId="0" borderId="0"/>
    <xf numFmtId="0" fontId="26" fillId="0" borderId="0"/>
    <xf numFmtId="0" fontId="1" fillId="0" borderId="0"/>
    <xf numFmtId="0" fontId="70" fillId="0" borderId="0"/>
  </cellStyleXfs>
  <cellXfs count="295">
    <xf numFmtId="0" fontId="0" fillId="0" borderId="0" xfId="0"/>
    <xf numFmtId="0" fontId="9" fillId="0" borderId="0" xfId="0" applyFont="1"/>
    <xf numFmtId="164" fontId="9" fillId="0" borderId="0" xfId="1" applyFont="1" applyAlignment="1">
      <alignment horizontal="left"/>
    </xf>
    <xf numFmtId="0" fontId="10" fillId="0" borderId="0" xfId="0" applyFont="1"/>
    <xf numFmtId="0" fontId="11" fillId="0" borderId="0" xfId="0" applyFont="1"/>
    <xf numFmtId="0" fontId="9" fillId="0" borderId="0" xfId="0" applyFont="1" applyAlignment="1">
      <alignment horizontal="left"/>
    </xf>
    <xf numFmtId="164" fontId="11" fillId="0" borderId="0" xfId="1" applyFont="1" applyAlignment="1">
      <alignment horizontal="left"/>
    </xf>
    <xf numFmtId="16" fontId="12" fillId="0" borderId="0" xfId="0" applyNumberFormat="1" applyFont="1"/>
    <xf numFmtId="0" fontId="14" fillId="0" borderId="0" xfId="0" applyFont="1"/>
    <xf numFmtId="0" fontId="11" fillId="0" borderId="0" xfId="0" applyFont="1" applyAlignment="1">
      <alignment vertical="top"/>
    </xf>
    <xf numFmtId="0" fontId="11" fillId="0" borderId="0" xfId="0" applyFont="1" applyAlignment="1">
      <alignment horizontal="right"/>
    </xf>
    <xf numFmtId="2" fontId="11" fillId="0" borderId="0" xfId="0" applyNumberFormat="1" applyFont="1" applyAlignment="1">
      <alignment horizontal="center"/>
    </xf>
    <xf numFmtId="0" fontId="11" fillId="0" borderId="0" xfId="0" applyFont="1" applyAlignment="1">
      <alignment horizontal="center"/>
    </xf>
    <xf numFmtId="0" fontId="9" fillId="0" borderId="0" xfId="0" applyFont="1" applyAlignment="1">
      <alignment vertical="top" wrapText="1"/>
    </xf>
    <xf numFmtId="0" fontId="11" fillId="0" borderId="0" xfId="6" applyFont="1" applyAlignment="1">
      <alignment horizontal="right"/>
    </xf>
    <xf numFmtId="165" fontId="11" fillId="0" borderId="0" xfId="0" applyNumberFormat="1" applyFont="1" applyAlignment="1">
      <alignment horizontal="center"/>
    </xf>
    <xf numFmtId="2" fontId="11" fillId="0" borderId="0" xfId="6" applyNumberFormat="1" applyFont="1" applyAlignment="1">
      <alignment horizontal="center"/>
    </xf>
    <xf numFmtId="0" fontId="9" fillId="0" borderId="0" xfId="6" applyFont="1"/>
    <xf numFmtId="0" fontId="9" fillId="0" borderId="0" xfId="6" applyFont="1" applyAlignment="1">
      <alignment horizontal="left"/>
    </xf>
    <xf numFmtId="0" fontId="11" fillId="0" borderId="0" xfId="6" applyFont="1" applyAlignment="1">
      <alignment horizontal="center"/>
    </xf>
    <xf numFmtId="0" fontId="11" fillId="0" borderId="0" xfId="6" applyFont="1" applyAlignment="1">
      <alignment horizontal="left"/>
    </xf>
    <xf numFmtId="12" fontId="9" fillId="0" borderId="2" xfId="6" applyNumberFormat="1" applyFont="1" applyBorder="1" applyAlignment="1">
      <alignment horizontal="left" vertical="top" wrapText="1"/>
    </xf>
    <xf numFmtId="0" fontId="11" fillId="0" borderId="2" xfId="6" applyFont="1" applyBorder="1" applyAlignment="1">
      <alignment horizontal="right"/>
    </xf>
    <xf numFmtId="0" fontId="11" fillId="0" borderId="2" xfId="6" applyFont="1" applyBorder="1" applyAlignment="1">
      <alignment horizontal="center"/>
    </xf>
    <xf numFmtId="164" fontId="11" fillId="0" borderId="0" xfId="8" applyFont="1" applyAlignment="1">
      <alignment horizontal="center"/>
    </xf>
    <xf numFmtId="0" fontId="15" fillId="0" borderId="2" xfId="0" applyFont="1" applyBorder="1"/>
    <xf numFmtId="0" fontId="9" fillId="0" borderId="0" xfId="0" applyFont="1" applyAlignment="1">
      <alignment vertical="top"/>
    </xf>
    <xf numFmtId="0" fontId="9" fillId="0" borderId="0" xfId="0" applyFont="1" applyAlignment="1">
      <alignment horizontal="center"/>
    </xf>
    <xf numFmtId="0" fontId="9" fillId="0" borderId="0" xfId="0" applyFont="1" applyAlignment="1">
      <alignment wrapText="1"/>
    </xf>
    <xf numFmtId="0" fontId="16" fillId="0" borderId="0" xfId="6" applyFont="1" applyAlignment="1">
      <alignment horizontal="center" vertical="center" wrapText="1"/>
    </xf>
    <xf numFmtId="164" fontId="16" fillId="0" borderId="0" xfId="8" applyFont="1" applyAlignment="1">
      <alignment horizontal="center" vertical="center" wrapText="1"/>
    </xf>
    <xf numFmtId="0" fontId="9" fillId="0" borderId="0" xfId="4" applyFont="1"/>
    <xf numFmtId="0" fontId="9" fillId="0" borderId="0" xfId="6" applyFont="1" applyAlignment="1">
      <alignment horizontal="right" wrapText="1"/>
    </xf>
    <xf numFmtId="0" fontId="9" fillId="0" borderId="0" xfId="5" applyFont="1"/>
    <xf numFmtId="0" fontId="11" fillId="0" borderId="0" xfId="5" applyFont="1"/>
    <xf numFmtId="0" fontId="9" fillId="0" borderId="0" xfId="5" applyFont="1" applyAlignment="1">
      <alignment horizontal="left"/>
    </xf>
    <xf numFmtId="0" fontId="9" fillId="0" borderId="0" xfId="6" applyFont="1" applyAlignment="1">
      <alignment horizontal="center"/>
    </xf>
    <xf numFmtId="0" fontId="11" fillId="0" borderId="0" xfId="0" applyFont="1" applyAlignment="1">
      <alignment horizontal="center" vertical="top"/>
    </xf>
    <xf numFmtId="2" fontId="11" fillId="0" borderId="0" xfId="0" applyNumberFormat="1" applyFont="1" applyAlignment="1">
      <alignment horizontal="center" vertical="top"/>
    </xf>
    <xf numFmtId="0" fontId="9" fillId="0" borderId="0" xfId="0" applyFont="1" applyAlignment="1">
      <alignment horizontal="left" wrapText="1"/>
    </xf>
    <xf numFmtId="0" fontId="11" fillId="0" borderId="0" xfId="0" applyFont="1" applyAlignment="1">
      <alignment horizontal="center" wrapText="1"/>
    </xf>
    <xf numFmtId="4" fontId="11" fillId="0" borderId="0" xfId="0" applyNumberFormat="1" applyFont="1" applyAlignment="1">
      <alignment horizontal="center"/>
    </xf>
    <xf numFmtId="9" fontId="13" fillId="0" borderId="0" xfId="0" applyNumberFormat="1" applyFont="1"/>
    <xf numFmtId="0" fontId="13" fillId="0" borderId="2" xfId="0" applyFont="1" applyBorder="1"/>
    <xf numFmtId="0" fontId="9" fillId="0" borderId="1" xfId="6" applyFont="1" applyBorder="1"/>
    <xf numFmtId="2" fontId="11" fillId="0" borderId="0" xfId="3" applyNumberFormat="1" applyFont="1" applyBorder="1" applyAlignment="1">
      <alignment horizontal="right"/>
    </xf>
    <xf numFmtId="0" fontId="11" fillId="0" borderId="0" xfId="0" applyFont="1" applyAlignment="1">
      <alignment horizontal="right" vertical="center"/>
    </xf>
    <xf numFmtId="2" fontId="11" fillId="0" borderId="0" xfId="0" applyNumberFormat="1" applyFont="1" applyAlignment="1">
      <alignment horizontal="center" vertical="center"/>
    </xf>
    <xf numFmtId="0" fontId="9" fillId="0" borderId="0" xfId="6" applyFont="1" applyAlignment="1">
      <alignment vertical="center"/>
    </xf>
    <xf numFmtId="0" fontId="9" fillId="0" borderId="1" xfId="0" applyFont="1" applyBorder="1" applyAlignment="1">
      <alignment horizontal="center"/>
    </xf>
    <xf numFmtId="4" fontId="9" fillId="0" borderId="1" xfId="0" applyNumberFormat="1" applyFont="1" applyBorder="1" applyAlignment="1">
      <alignment horizontal="center"/>
    </xf>
    <xf numFmtId="2" fontId="16" fillId="0" borderId="0" xfId="6" applyNumberFormat="1" applyFont="1" applyAlignment="1">
      <alignment horizontal="center" vertical="center" wrapText="1"/>
    </xf>
    <xf numFmtId="2" fontId="11" fillId="0" borderId="0" xfId="6" quotePrefix="1" applyNumberFormat="1" applyFont="1" applyAlignment="1">
      <alignment vertical="top"/>
    </xf>
    <xf numFmtId="2" fontId="11" fillId="0" borderId="0" xfId="5" applyNumberFormat="1" applyFont="1" applyAlignment="1">
      <alignment vertical="top"/>
    </xf>
    <xf numFmtId="0" fontId="9" fillId="0" borderId="1" xfId="0" applyFont="1" applyBorder="1" applyAlignment="1">
      <alignment vertical="top" wrapText="1"/>
    </xf>
    <xf numFmtId="2" fontId="11" fillId="0" borderId="0" xfId="5" applyNumberFormat="1" applyFont="1" applyAlignment="1">
      <alignment horizontal="center" vertical="top"/>
    </xf>
    <xf numFmtId="0" fontId="9" fillId="0" borderId="2" xfId="5" applyFont="1" applyBorder="1"/>
    <xf numFmtId="0" fontId="9" fillId="0" borderId="0" xfId="0" applyFont="1" applyAlignment="1">
      <alignment horizontal="right" vertical="top" wrapText="1"/>
    </xf>
    <xf numFmtId="0" fontId="9" fillId="0" borderId="2" xfId="0" applyFont="1" applyBorder="1"/>
    <xf numFmtId="164" fontId="9" fillId="0" borderId="0" xfId="1" applyFont="1" applyBorder="1" applyAlignment="1">
      <alignment horizontal="left"/>
    </xf>
    <xf numFmtId="16" fontId="12" fillId="0" borderId="3" xfId="0" applyNumberFormat="1" applyFont="1" applyBorder="1"/>
    <xf numFmtId="0" fontId="9" fillId="0" borderId="3" xfId="0" applyFont="1" applyBorder="1"/>
    <xf numFmtId="0" fontId="14" fillId="0" borderId="3" xfId="0" applyFont="1" applyBorder="1"/>
    <xf numFmtId="164" fontId="9" fillId="0" borderId="3" xfId="1" applyFont="1" applyBorder="1" applyAlignment="1">
      <alignment horizontal="left"/>
    </xf>
    <xf numFmtId="0" fontId="20" fillId="0" borderId="0" xfId="0" applyFont="1"/>
    <xf numFmtId="2" fontId="11" fillId="0" borderId="0" xfId="5" applyNumberFormat="1" applyFont="1" applyAlignment="1">
      <alignment horizontal="center"/>
    </xf>
    <xf numFmtId="0" fontId="9" fillId="0" borderId="0" xfId="0" applyFont="1" applyAlignment="1">
      <alignment horizontal="left" vertical="top" wrapText="1"/>
    </xf>
    <xf numFmtId="0" fontId="11" fillId="0" borderId="0" xfId="5" applyFont="1" applyAlignment="1">
      <alignment horizontal="center"/>
    </xf>
    <xf numFmtId="0" fontId="21" fillId="0" borderId="0" xfId="6" applyFont="1" applyAlignment="1">
      <alignment vertical="top" wrapText="1"/>
    </xf>
    <xf numFmtId="0" fontId="23" fillId="0" borderId="0" xfId="6" applyFont="1" applyAlignment="1">
      <alignment horizontal="center"/>
    </xf>
    <xf numFmtId="0" fontId="21" fillId="0" borderId="0" xfId="6" applyFont="1" applyAlignment="1">
      <alignment vertical="center"/>
    </xf>
    <xf numFmtId="0" fontId="9" fillId="0" borderId="0" xfId="6" applyFont="1" applyAlignment="1">
      <alignment horizontal="left" vertical="top" wrapText="1"/>
    </xf>
    <xf numFmtId="0" fontId="11" fillId="0" borderId="2" xfId="0" applyFont="1" applyBorder="1" applyAlignment="1">
      <alignment horizontal="right"/>
    </xf>
    <xf numFmtId="0" fontId="24" fillId="0" borderId="0" xfId="0" applyFont="1"/>
    <xf numFmtId="0" fontId="9" fillId="0" borderId="0" xfId="24" applyFont="1"/>
    <xf numFmtId="0" fontId="16" fillId="0" borderId="0" xfId="25" applyFont="1" applyAlignment="1">
      <alignment horizontal="center" vertical="center" wrapText="1"/>
    </xf>
    <xf numFmtId="164" fontId="16" fillId="0" borderId="0" xfId="26" applyFont="1" applyAlignment="1">
      <alignment horizontal="center" vertical="center" wrapText="1"/>
    </xf>
    <xf numFmtId="0" fontId="11" fillId="0" borderId="0" xfId="24" applyFont="1" applyAlignment="1">
      <alignment horizontal="center"/>
    </xf>
    <xf numFmtId="0" fontId="11" fillId="0" borderId="0" xfId="25" applyFont="1" applyAlignment="1">
      <alignment horizontal="center"/>
    </xf>
    <xf numFmtId="2" fontId="11" fillId="0" borderId="0" xfId="24" applyNumberFormat="1" applyFont="1" applyAlignment="1">
      <alignment horizontal="center"/>
    </xf>
    <xf numFmtId="0" fontId="11" fillId="0" borderId="0" xfId="24" applyFont="1"/>
    <xf numFmtId="0" fontId="11" fillId="0" borderId="0" xfId="24" applyFont="1" applyAlignment="1" applyProtection="1">
      <alignment horizontal="left" vertical="top"/>
      <protection locked="0"/>
    </xf>
    <xf numFmtId="0" fontId="11" fillId="0" borderId="0" xfId="24" applyFont="1" applyProtection="1">
      <protection locked="0"/>
    </xf>
    <xf numFmtId="0" fontId="11" fillId="0" borderId="0" xfId="24" applyFont="1" applyAlignment="1" applyProtection="1">
      <alignment horizontal="center"/>
      <protection locked="0"/>
    </xf>
    <xf numFmtId="0" fontId="9" fillId="0" borderId="0" xfId="24" applyFont="1" applyProtection="1">
      <protection locked="0"/>
    </xf>
    <xf numFmtId="0" fontId="11" fillId="0" borderId="1" xfId="24" applyFont="1" applyBorder="1" applyAlignment="1" applyProtection="1">
      <alignment horizontal="left" vertical="top"/>
      <protection locked="0"/>
    </xf>
    <xf numFmtId="0" fontId="11" fillId="0" borderId="1" xfId="24" applyFont="1" applyBorder="1" applyProtection="1">
      <protection locked="0"/>
    </xf>
    <xf numFmtId="0" fontId="11" fillId="0" borderId="1" xfId="24" applyFont="1" applyBorder="1" applyAlignment="1" applyProtection="1">
      <alignment horizontal="center"/>
      <protection locked="0"/>
    </xf>
    <xf numFmtId="0" fontId="9" fillId="0" borderId="0" xfId="24" applyFont="1" applyAlignment="1">
      <alignment horizontal="center"/>
    </xf>
    <xf numFmtId="4" fontId="11" fillId="0" borderId="0" xfId="24" applyNumberFormat="1" applyFont="1"/>
    <xf numFmtId="167" fontId="9" fillId="0" borderId="0" xfId="24" applyNumberFormat="1" applyFont="1" applyAlignment="1" applyProtection="1">
      <alignment horizontal="left" vertical="top" wrapText="1"/>
      <protection locked="0"/>
    </xf>
    <xf numFmtId="167" fontId="9" fillId="0" borderId="1" xfId="24" applyNumberFormat="1" applyFont="1" applyBorder="1" applyAlignment="1" applyProtection="1">
      <alignment horizontal="left" vertical="top" wrapText="1"/>
      <protection locked="0"/>
    </xf>
    <xf numFmtId="0" fontId="11" fillId="0" borderId="0" xfId="24" quotePrefix="1" applyFont="1" applyAlignment="1" applyProtection="1">
      <alignment horizontal="left" vertical="top"/>
      <protection locked="0"/>
    </xf>
    <xf numFmtId="0" fontId="11" fillId="0" borderId="0" xfId="25" applyFont="1" applyAlignment="1">
      <alignment horizontal="left"/>
    </xf>
    <xf numFmtId="0" fontId="9" fillId="0" borderId="0" xfId="6" applyFont="1" applyAlignment="1">
      <alignment horizontal="right" vertical="top" wrapText="1"/>
    </xf>
    <xf numFmtId="2" fontId="12" fillId="0" borderId="0" xfId="6" applyNumberFormat="1" applyFont="1" applyAlignment="1">
      <alignment horizontal="center" vertical="center" wrapText="1"/>
    </xf>
    <xf numFmtId="0" fontId="21" fillId="0" borderId="0" xfId="5" applyFont="1"/>
    <xf numFmtId="0" fontId="9" fillId="0" borderId="2" xfId="5" applyFont="1" applyBorder="1" applyAlignment="1">
      <alignment horizontal="left"/>
    </xf>
    <xf numFmtId="0" fontId="22" fillId="0" borderId="0" xfId="6" applyFont="1" applyAlignment="1">
      <alignment horizontal="left" vertical="top" wrapText="1"/>
    </xf>
    <xf numFmtId="2" fontId="11" fillId="0" borderId="0" xfId="0" applyNumberFormat="1" applyFont="1"/>
    <xf numFmtId="0" fontId="9" fillId="0" borderId="2" xfId="0" applyFont="1" applyBorder="1" applyAlignment="1">
      <alignment vertical="top" wrapText="1"/>
    </xf>
    <xf numFmtId="2" fontId="11" fillId="0" borderId="2" xfId="0" applyNumberFormat="1" applyFont="1" applyBorder="1" applyAlignment="1">
      <alignment horizontal="center"/>
    </xf>
    <xf numFmtId="0" fontId="11" fillId="0" borderId="0" xfId="5" applyFont="1" applyAlignment="1">
      <alignment horizontal="right"/>
    </xf>
    <xf numFmtId="1" fontId="11" fillId="0" borderId="0" xfId="6" applyNumberFormat="1" applyFont="1" applyAlignment="1">
      <alignment horizontal="center"/>
    </xf>
    <xf numFmtId="2" fontId="23" fillId="0" borderId="0" xfId="0" applyNumberFormat="1" applyFont="1" applyAlignment="1">
      <alignment horizontal="center"/>
    </xf>
    <xf numFmtId="0" fontId="23" fillId="0" borderId="0" xfId="0" applyFont="1" applyAlignment="1">
      <alignment horizontal="center"/>
    </xf>
    <xf numFmtId="164" fontId="16" fillId="0" borderId="0" xfId="8" applyFont="1" applyAlignment="1">
      <alignment horizontal="center" wrapText="1"/>
    </xf>
    <xf numFmtId="2" fontId="11" fillId="0" borderId="0" xfId="1" applyNumberFormat="1" applyFont="1" applyAlignment="1">
      <alignment horizontal="center"/>
    </xf>
    <xf numFmtId="0" fontId="16" fillId="0" borderId="0" xfId="0" applyFont="1"/>
    <xf numFmtId="0" fontId="16" fillId="0" borderId="0" xfId="0" applyFont="1" applyAlignment="1">
      <alignment horizontal="right"/>
    </xf>
    <xf numFmtId="0" fontId="9" fillId="0" borderId="0" xfId="6" quotePrefix="1" applyFont="1" applyAlignment="1">
      <alignment horizontal="right" vertical="top" wrapText="1"/>
    </xf>
    <xf numFmtId="0" fontId="87" fillId="0" borderId="0" xfId="0" applyFont="1" applyAlignment="1">
      <alignment horizontal="center"/>
    </xf>
    <xf numFmtId="0" fontId="88" fillId="0" borderId="0" xfId="0" applyFont="1" applyAlignment="1">
      <alignment horizontal="center"/>
    </xf>
    <xf numFmtId="0" fontId="37" fillId="0" borderId="0" xfId="29" applyFont="1">
      <alignment horizontal="justify" vertical="top" wrapText="1"/>
    </xf>
    <xf numFmtId="0" fontId="89" fillId="0" borderId="0" xfId="29" applyFont="1">
      <alignment horizontal="justify" vertical="top" wrapText="1"/>
    </xf>
    <xf numFmtId="0" fontId="89" fillId="82" borderId="0" xfId="29" applyFont="1" applyFill="1">
      <alignment horizontal="justify" vertical="top" wrapText="1"/>
    </xf>
    <xf numFmtId="0" fontId="9" fillId="0" borderId="0" xfId="4" applyFont="1" applyAlignment="1">
      <alignment horizontal="center"/>
    </xf>
    <xf numFmtId="0" fontId="9" fillId="0" borderId="0" xfId="6" applyFont="1" applyAlignment="1">
      <alignment vertical="top" wrapText="1"/>
    </xf>
    <xf numFmtId="0" fontId="90" fillId="0" borderId="0" xfId="0" applyFont="1" applyAlignment="1">
      <alignment vertical="top" wrapText="1"/>
    </xf>
    <xf numFmtId="0" fontId="9" fillId="0" borderId="0" xfId="0" applyFont="1" applyAlignment="1">
      <alignment horizontal="center" vertical="top" wrapText="1"/>
    </xf>
    <xf numFmtId="0" fontId="9" fillId="0" borderId="0" xfId="0" quotePrefix="1" applyFont="1" applyAlignment="1">
      <alignment vertical="top" wrapText="1"/>
    </xf>
    <xf numFmtId="2" fontId="9" fillId="0" borderId="0" xfId="4" applyNumberFormat="1" applyFont="1" applyAlignment="1">
      <alignment horizontal="center"/>
    </xf>
    <xf numFmtId="0" fontId="16" fillId="0" borderId="0" xfId="6" applyFont="1" applyAlignment="1">
      <alignment horizontal="center" wrapText="1"/>
    </xf>
    <xf numFmtId="0" fontId="89" fillId="0" borderId="0" xfId="4" applyFont="1" applyAlignment="1">
      <alignment horizontal="center"/>
    </xf>
    <xf numFmtId="2" fontId="16" fillId="0" borderId="0" xfId="6" applyNumberFormat="1" applyFont="1" applyAlignment="1">
      <alignment horizontal="center" wrapText="1"/>
    </xf>
    <xf numFmtId="2" fontId="37" fillId="0" borderId="0" xfId="4" applyNumberFormat="1" applyFont="1" applyAlignment="1">
      <alignment horizontal="center"/>
    </xf>
    <xf numFmtId="0" fontId="37" fillId="0" borderId="0" xfId="4" applyFont="1"/>
    <xf numFmtId="0" fontId="37" fillId="0" borderId="0" xfId="4" applyFont="1" applyAlignment="1">
      <alignment horizontal="center"/>
    </xf>
    <xf numFmtId="0" fontId="91" fillId="0" borderId="0" xfId="6" applyFont="1" applyAlignment="1">
      <alignment horizontal="center" wrapText="1"/>
    </xf>
    <xf numFmtId="164" fontId="91" fillId="0" borderId="0" xfId="8" applyFont="1" applyAlignment="1">
      <alignment horizontal="center" wrapText="1"/>
    </xf>
    <xf numFmtId="0" fontId="37" fillId="0" borderId="0" xfId="0" quotePrefix="1" applyFont="1" applyAlignment="1">
      <alignment horizontal="justify" vertical="top" wrapText="1"/>
    </xf>
    <xf numFmtId="0" fontId="89" fillId="0" borderId="0" xfId="0" applyFont="1" applyAlignment="1">
      <alignment vertical="top" wrapText="1"/>
    </xf>
    <xf numFmtId="0" fontId="37" fillId="0" borderId="0" xfId="0" applyFont="1" applyAlignment="1">
      <alignment vertical="top" wrapText="1"/>
    </xf>
    <xf numFmtId="2" fontId="37" fillId="0" borderId="0" xfId="4" applyNumberFormat="1" applyFont="1" applyAlignment="1">
      <alignment horizontal="center" vertical="center"/>
    </xf>
    <xf numFmtId="0" fontId="37" fillId="0" borderId="0" xfId="0" applyFont="1" applyAlignment="1">
      <alignment vertical="center" wrapText="1"/>
    </xf>
    <xf numFmtId="2" fontId="89" fillId="0" borderId="0" xfId="4" applyNumberFormat="1" applyFont="1" applyAlignment="1">
      <alignment horizontal="center"/>
    </xf>
    <xf numFmtId="49" fontId="37" fillId="0" borderId="0" xfId="0" applyNumberFormat="1" applyFont="1" applyAlignment="1">
      <alignment vertical="top" wrapText="1" readingOrder="1"/>
    </xf>
    <xf numFmtId="49" fontId="37" fillId="0" borderId="0" xfId="0" applyNumberFormat="1" applyFont="1" applyAlignment="1">
      <alignment horizontal="justify" vertical="top" wrapText="1" readingOrder="1"/>
    </xf>
    <xf numFmtId="0" fontId="37" fillId="0" borderId="0" xfId="0" applyFont="1" applyAlignment="1">
      <alignment horizontal="right" vertical="top" wrapText="1"/>
    </xf>
    <xf numFmtId="49" fontId="37" fillId="0" borderId="0" xfId="0" applyNumberFormat="1" applyFont="1" applyAlignment="1">
      <alignment horizontal="right" vertical="top" wrapText="1" readingOrder="1"/>
    </xf>
    <xf numFmtId="49" fontId="89" fillId="0" borderId="0" xfId="0" applyNumberFormat="1" applyFont="1" applyAlignment="1">
      <alignment horizontal="left" vertical="top" wrapText="1" readingOrder="1"/>
    </xf>
    <xf numFmtId="0" fontId="37" fillId="0" borderId="0" xfId="0" applyFont="1" applyAlignment="1">
      <alignment horizontal="justify" vertical="top" wrapText="1"/>
    </xf>
    <xf numFmtId="0" fontId="89" fillId="0" borderId="0" xfId="28" applyFont="1" applyFill="1" applyAlignment="1">
      <alignment vertical="top" wrapText="1"/>
    </xf>
    <xf numFmtId="0" fontId="37" fillId="0" borderId="0" xfId="0" applyFont="1" applyAlignment="1">
      <alignment horizontal="center" wrapText="1"/>
    </xf>
    <xf numFmtId="0" fontId="37" fillId="0" borderId="0" xfId="28" applyFont="1" applyFill="1" applyAlignment="1">
      <alignment horizontal="left" vertical="top" wrapText="1"/>
    </xf>
    <xf numFmtId="0" fontId="89" fillId="0" borderId="0" xfId="0" applyFont="1" applyAlignment="1">
      <alignment wrapText="1"/>
    </xf>
    <xf numFmtId="0" fontId="37" fillId="0" borderId="0" xfId="0" applyFont="1" applyAlignment="1">
      <alignment horizontal="center" shrinkToFit="1"/>
    </xf>
    <xf numFmtId="0" fontId="91" fillId="0" borderId="0" xfId="6" applyFont="1" applyAlignment="1">
      <alignment horizontal="center"/>
    </xf>
    <xf numFmtId="164" fontId="91" fillId="0" borderId="0" xfId="8" applyFont="1" applyAlignment="1">
      <alignment horizontal="center"/>
    </xf>
    <xf numFmtId="2" fontId="89" fillId="0" borderId="0" xfId="4" applyNumberFormat="1" applyFont="1" applyAlignment="1">
      <alignment horizontal="center" vertical="top"/>
    </xf>
    <xf numFmtId="0" fontId="37" fillId="0" borderId="0" xfId="4" applyFont="1" applyAlignment="1">
      <alignment vertical="top" wrapText="1"/>
    </xf>
    <xf numFmtId="0" fontId="37" fillId="0" borderId="0" xfId="4" applyFont="1" applyAlignment="1">
      <alignment horizontal="center" wrapText="1"/>
    </xf>
    <xf numFmtId="0" fontId="37" fillId="0" borderId="0" xfId="4" applyFont="1" applyAlignment="1">
      <alignment horizontal="right" vertical="top" wrapText="1"/>
    </xf>
    <xf numFmtId="0" fontId="37" fillId="0" borderId="0" xfId="4" applyFont="1" applyAlignment="1">
      <alignment horizontal="left" vertical="top" wrapText="1"/>
    </xf>
    <xf numFmtId="0" fontId="37" fillId="0" borderId="1" xfId="4" applyFont="1" applyBorder="1" applyAlignment="1">
      <alignment horizontal="center"/>
    </xf>
    <xf numFmtId="2" fontId="37" fillId="0" borderId="1" xfId="4" applyNumberFormat="1" applyFont="1" applyBorder="1" applyAlignment="1">
      <alignment horizontal="center"/>
    </xf>
    <xf numFmtId="0" fontId="37" fillId="0" borderId="2" xfId="4" applyFont="1" applyBorder="1"/>
    <xf numFmtId="0" fontId="37" fillId="0" borderId="2" xfId="4" applyFont="1" applyBorder="1" applyAlignment="1">
      <alignment horizontal="center"/>
    </xf>
    <xf numFmtId="0" fontId="89" fillId="0" borderId="0" xfId="4" applyFont="1"/>
    <xf numFmtId="0" fontId="89" fillId="0" borderId="0" xfId="0" applyFont="1" applyAlignment="1">
      <alignment horizontal="justify" vertical="top" wrapText="1"/>
    </xf>
    <xf numFmtId="2" fontId="37" fillId="0" borderId="0" xfId="4" applyNumberFormat="1" applyFont="1" applyAlignment="1">
      <alignment horizontal="center" vertical="top"/>
    </xf>
    <xf numFmtId="0" fontId="89" fillId="0" borderId="0" xfId="0" applyFont="1" applyAlignment="1">
      <alignment horizontal="center" wrapText="1"/>
    </xf>
    <xf numFmtId="0" fontId="9" fillId="0" borderId="0" xfId="6" applyFont="1" applyAlignment="1">
      <alignment horizontal="right" vertical="top"/>
    </xf>
    <xf numFmtId="12" fontId="11" fillId="0" borderId="0" xfId="6" applyNumberFormat="1" applyFont="1" applyAlignment="1">
      <alignment vertical="top" wrapText="1"/>
    </xf>
    <xf numFmtId="2" fontId="91" fillId="0" borderId="0" xfId="6" applyNumberFormat="1" applyFont="1" applyAlignment="1">
      <alignment horizontal="center" vertical="center" wrapText="1"/>
    </xf>
    <xf numFmtId="0" fontId="91" fillId="0" borderId="0" xfId="6" applyFont="1" applyAlignment="1">
      <alignment horizontal="center" vertical="center" wrapText="1"/>
    </xf>
    <xf numFmtId="164" fontId="91" fillId="0" borderId="0" xfId="8" applyFont="1" applyAlignment="1">
      <alignment horizontal="center" vertical="center" wrapText="1"/>
    </xf>
    <xf numFmtId="0" fontId="37" fillId="0" borderId="0" xfId="897" applyFont="1"/>
    <xf numFmtId="0" fontId="37" fillId="0" borderId="0" xfId="5" applyFont="1"/>
    <xf numFmtId="2" fontId="89" fillId="0" borderId="0" xfId="5" applyNumberFormat="1" applyFont="1"/>
    <xf numFmtId="0" fontId="89" fillId="0" borderId="0" xfId="5" applyFont="1"/>
    <xf numFmtId="0" fontId="37" fillId="0" borderId="0" xfId="5" applyFont="1" applyAlignment="1">
      <alignment horizontal="left" vertical="center" wrapText="1"/>
    </xf>
    <xf numFmtId="0" fontId="89" fillId="0" borderId="0" xfId="5" applyFont="1" applyAlignment="1">
      <alignment horizontal="left"/>
    </xf>
    <xf numFmtId="0" fontId="37" fillId="0" borderId="2" xfId="5" applyFont="1" applyBorder="1"/>
    <xf numFmtId="2" fontId="89" fillId="0" borderId="0" xfId="5" applyNumberFormat="1" applyFont="1" applyAlignment="1">
      <alignment horizontal="center" vertical="top"/>
    </xf>
    <xf numFmtId="0" fontId="89" fillId="0" borderId="0" xfId="5" applyFont="1" applyAlignment="1">
      <alignment horizontal="right"/>
    </xf>
    <xf numFmtId="0" fontId="37" fillId="0" borderId="0" xfId="897" applyFont="1" applyAlignment="1">
      <alignment horizontal="left" vertical="top" wrapText="1"/>
    </xf>
    <xf numFmtId="0" fontId="11" fillId="0" borderId="0" xfId="5" applyFont="1" applyAlignment="1">
      <alignment horizontal="center" vertical="top"/>
    </xf>
    <xf numFmtId="0" fontId="93" fillId="0" borderId="0" xfId="898" applyFont="1" applyAlignment="1">
      <alignment horizontal="center"/>
    </xf>
    <xf numFmtId="0" fontId="89" fillId="0" borderId="0" xfId="897" applyFont="1" applyAlignment="1">
      <alignment horizontal="center" vertical="top" wrapText="1"/>
    </xf>
    <xf numFmtId="0" fontId="89" fillId="0" borderId="0" xfId="897" applyFont="1"/>
    <xf numFmtId="0" fontId="91" fillId="0" borderId="0" xfId="6" applyFont="1" applyAlignment="1">
      <alignment horizontal="left" vertical="top" wrapText="1"/>
    </xf>
    <xf numFmtId="0" fontId="89" fillId="0" borderId="0" xfId="5" applyFont="1" applyAlignment="1">
      <alignment horizontal="left" vertical="top" wrapText="1"/>
    </xf>
    <xf numFmtId="173" fontId="11" fillId="0" borderId="0" xfId="2" applyNumberFormat="1" applyFont="1"/>
    <xf numFmtId="173" fontId="11" fillId="0" borderId="3" xfId="0" applyNumberFormat="1" applyFont="1" applyBorder="1"/>
    <xf numFmtId="173" fontId="11" fillId="0" borderId="0" xfId="0" applyNumberFormat="1" applyFont="1"/>
    <xf numFmtId="173" fontId="11" fillId="0" borderId="0" xfId="2" applyNumberFormat="1" applyFont="1" applyBorder="1"/>
    <xf numFmtId="173" fontId="11" fillId="0" borderId="2" xfId="0" applyNumberFormat="1" applyFont="1" applyBorder="1"/>
    <xf numFmtId="0" fontId="89" fillId="0" borderId="0" xfId="4" applyFont="1" applyAlignment="1">
      <alignment horizontal="center" vertical="center"/>
    </xf>
    <xf numFmtId="0" fontId="89" fillId="0" borderId="0" xfId="4" applyFont="1" applyAlignment="1">
      <alignment horizontal="center" vertical="top"/>
    </xf>
    <xf numFmtId="0" fontId="9" fillId="0" borderId="1" xfId="0" applyFont="1" applyBorder="1"/>
    <xf numFmtId="0" fontId="25" fillId="0" borderId="2" xfId="5" applyFont="1" applyBorder="1"/>
    <xf numFmtId="0" fontId="37" fillId="0" borderId="0" xfId="0" applyFont="1" applyAlignment="1">
      <alignment horizontal="right" wrapText="1"/>
    </xf>
    <xf numFmtId="0" fontId="37" fillId="0" borderId="0" xfId="4" applyFont="1" applyAlignment="1">
      <alignment horizontal="right" vertical="top"/>
    </xf>
    <xf numFmtId="1" fontId="89" fillId="0" borderId="0" xfId="4" applyNumberFormat="1" applyFont="1" applyAlignment="1">
      <alignment horizontal="center"/>
    </xf>
    <xf numFmtId="0" fontId="21" fillId="0" borderId="0" xfId="6" applyFont="1" applyAlignment="1">
      <alignment horizontal="right" vertical="top" wrapText="1"/>
    </xf>
    <xf numFmtId="0" fontId="11" fillId="0" borderId="0" xfId="6" quotePrefix="1" applyFont="1" applyAlignment="1">
      <alignment horizontal="center" vertical="top"/>
    </xf>
    <xf numFmtId="165" fontId="91" fillId="0" borderId="0" xfId="8" applyNumberFormat="1" applyFont="1" applyAlignment="1">
      <alignment horizontal="center" vertical="center" wrapText="1"/>
    </xf>
    <xf numFmtId="1" fontId="91" fillId="0" borderId="0" xfId="6" applyNumberFormat="1" applyFont="1" applyAlignment="1">
      <alignment horizontal="center" vertical="center" wrapText="1"/>
    </xf>
    <xf numFmtId="0" fontId="89" fillId="0" borderId="0" xfId="5" applyFont="1" applyAlignment="1">
      <alignment horizontal="center" vertical="top"/>
    </xf>
    <xf numFmtId="0" fontId="89" fillId="0" borderId="0" xfId="0" applyFont="1" applyAlignment="1">
      <alignment horizontal="center"/>
    </xf>
    <xf numFmtId="165" fontId="89" fillId="0" borderId="0" xfId="0" applyNumberFormat="1" applyFont="1" applyAlignment="1">
      <alignment horizontal="center"/>
    </xf>
    <xf numFmtId="2" fontId="89" fillId="0" borderId="0" xfId="8" applyNumberFormat="1" applyFont="1" applyAlignment="1">
      <alignment horizontal="center"/>
    </xf>
    <xf numFmtId="0" fontId="37" fillId="0" borderId="0" xfId="24" applyFont="1"/>
    <xf numFmtId="0" fontId="37" fillId="0" borderId="0" xfId="5" applyFont="1" applyAlignment="1">
      <alignment horizontal="center"/>
    </xf>
    <xf numFmtId="166" fontId="37" fillId="0" borderId="0" xfId="1" applyNumberFormat="1" applyFont="1" applyAlignment="1">
      <alignment horizontal="center"/>
    </xf>
    <xf numFmtId="0" fontId="37" fillId="0" borderId="0" xfId="29" applyFont="1" applyAlignment="1">
      <alignment horizontal="center" shrinkToFit="1"/>
    </xf>
    <xf numFmtId="2" fontId="89" fillId="0" borderId="0" xfId="5" quotePrefix="1" applyNumberFormat="1" applyFont="1" applyAlignment="1">
      <alignment vertical="top"/>
    </xf>
    <xf numFmtId="0" fontId="89" fillId="0" borderId="0" xfId="6" applyFont="1" applyAlignment="1">
      <alignment horizontal="center"/>
    </xf>
    <xf numFmtId="2" fontId="89" fillId="0" borderId="0" xfId="24" quotePrefix="1" applyNumberFormat="1" applyFont="1" applyAlignment="1">
      <alignment vertical="top"/>
    </xf>
    <xf numFmtId="0" fontId="89" fillId="0" borderId="0" xfId="25" applyFont="1" applyAlignment="1">
      <alignment horizontal="center"/>
    </xf>
    <xf numFmtId="0" fontId="96" fillId="0" borderId="0" xfId="0" applyFont="1" applyAlignment="1">
      <alignment horizontal="center"/>
    </xf>
    <xf numFmtId="0" fontId="96" fillId="0" borderId="0" xfId="25" applyFont="1" applyAlignment="1">
      <alignment horizontal="center"/>
    </xf>
    <xf numFmtId="165" fontId="89" fillId="0" borderId="0" xfId="6" applyNumberFormat="1" applyFont="1" applyAlignment="1">
      <alignment horizontal="center"/>
    </xf>
    <xf numFmtId="2" fontId="89" fillId="0" borderId="1" xfId="5" applyNumberFormat="1" applyFont="1" applyBorder="1"/>
    <xf numFmtId="0" fontId="89" fillId="0" borderId="1" xfId="5" applyFont="1" applyBorder="1"/>
    <xf numFmtId="0" fontId="89" fillId="0" borderId="1" xfId="5" applyFont="1" applyBorder="1" applyAlignment="1">
      <alignment horizontal="center"/>
    </xf>
    <xf numFmtId="165" fontId="89" fillId="0" borderId="1" xfId="5" applyNumberFormat="1" applyFont="1" applyBorder="1" applyAlignment="1">
      <alignment horizontal="center"/>
    </xf>
    <xf numFmtId="165" fontId="37" fillId="0" borderId="1" xfId="5" applyNumberFormat="1" applyFont="1" applyBorder="1"/>
    <xf numFmtId="165" fontId="89" fillId="0" borderId="0" xfId="5" applyNumberFormat="1" applyFont="1" applyAlignment="1">
      <alignment horizontal="center" vertical="top"/>
    </xf>
    <xf numFmtId="2" fontId="98" fillId="0" borderId="0" xfId="6" quotePrefix="1" applyNumberFormat="1" applyFont="1" applyAlignment="1">
      <alignment vertical="top"/>
    </xf>
    <xf numFmtId="0" fontId="37" fillId="0" borderId="0" xfId="0" applyFont="1" applyAlignment="1">
      <alignment horizontal="left" vertical="top" wrapText="1"/>
    </xf>
    <xf numFmtId="0" fontId="37" fillId="0" borderId="0" xfId="6" applyFont="1" applyAlignment="1">
      <alignment horizontal="right" vertical="top" wrapText="1"/>
    </xf>
    <xf numFmtId="0" fontId="37" fillId="0" borderId="0" xfId="29" applyFont="1" applyAlignment="1">
      <alignment horizontal="right" vertical="top" wrapText="1"/>
    </xf>
    <xf numFmtId="16" fontId="89" fillId="0" borderId="0" xfId="5" applyNumberFormat="1" applyFont="1" applyAlignment="1">
      <alignment horizontal="center" vertical="top"/>
    </xf>
    <xf numFmtId="0" fontId="21" fillId="0" borderId="0" xfId="6" applyFont="1" applyAlignment="1">
      <alignment horizontal="left" vertical="top" wrapText="1"/>
    </xf>
    <xf numFmtId="0" fontId="9" fillId="0" borderId="0" xfId="5" applyFont="1" applyAlignment="1">
      <alignment vertical="top" wrapText="1"/>
    </xf>
    <xf numFmtId="2" fontId="11" fillId="0" borderId="0" xfId="6" quotePrefix="1" applyNumberFormat="1" applyFont="1" applyAlignment="1">
      <alignment horizontal="center" vertical="top"/>
    </xf>
    <xf numFmtId="2" fontId="23" fillId="0" borderId="0" xfId="6" quotePrefix="1" applyNumberFormat="1" applyFont="1" applyAlignment="1">
      <alignment horizontal="center" vertical="top"/>
    </xf>
    <xf numFmtId="2" fontId="11" fillId="0" borderId="0" xfId="6" applyNumberFormat="1" applyFont="1" applyAlignment="1">
      <alignment horizontal="center" vertical="top"/>
    </xf>
    <xf numFmtId="0" fontId="97" fillId="0" borderId="0" xfId="0" applyFont="1" applyAlignment="1">
      <alignment vertical="top" wrapText="1"/>
    </xf>
    <xf numFmtId="0" fontId="37" fillId="0" borderId="0" xfId="5" quotePrefix="1" applyFont="1" applyAlignment="1">
      <alignment horizontal="right"/>
    </xf>
    <xf numFmtId="0" fontId="9" fillId="0" borderId="0" xfId="0" quotePrefix="1" applyFont="1" applyAlignment="1">
      <alignment horizontal="left" vertical="top" wrapText="1"/>
    </xf>
    <xf numFmtId="0" fontId="21" fillId="0" borderId="0" xfId="0" quotePrefix="1" applyFont="1" applyAlignment="1">
      <alignment vertical="top" wrapText="1"/>
    </xf>
    <xf numFmtId="0" fontId="89" fillId="0" borderId="0" xfId="0" quotePrefix="1" applyFont="1" applyAlignment="1">
      <alignment horizontal="center" vertical="top" wrapText="1"/>
    </xf>
    <xf numFmtId="0" fontId="9" fillId="0" borderId="0" xfId="0" quotePrefix="1" applyFont="1" applyAlignment="1">
      <alignment horizontal="right" vertical="top" wrapText="1"/>
    </xf>
    <xf numFmtId="0" fontId="9" fillId="0" borderId="0" xfId="6" quotePrefix="1" applyFont="1" applyAlignment="1">
      <alignment vertical="top" wrapText="1"/>
    </xf>
    <xf numFmtId="0" fontId="11" fillId="0" borderId="0" xfId="0" applyFont="1" applyAlignment="1">
      <alignment horizontal="left"/>
    </xf>
    <xf numFmtId="0" fontId="97" fillId="0" borderId="0" xfId="6" applyFont="1" applyAlignment="1">
      <alignment vertical="top" wrapText="1"/>
    </xf>
    <xf numFmtId="2" fontId="9" fillId="0" borderId="0" xfId="0" applyNumberFormat="1" applyFont="1"/>
    <xf numFmtId="0" fontId="37" fillId="0" borderId="0" xfId="0" applyFont="1" applyAlignment="1">
      <alignment horizontal="center" vertical="center"/>
    </xf>
    <xf numFmtId="0" fontId="97" fillId="0" borderId="0" xfId="6" applyFont="1" applyAlignment="1">
      <alignment horizontal="left" vertical="top" wrapText="1"/>
    </xf>
    <xf numFmtId="0" fontId="37" fillId="0" borderId="0" xfId="0" applyFont="1" applyAlignment="1">
      <alignment horizontal="center" vertical="center" wrapText="1"/>
    </xf>
    <xf numFmtId="0" fontId="24" fillId="0" borderId="0" xfId="0" applyFont="1" applyAlignment="1">
      <alignment horizontal="right"/>
    </xf>
    <xf numFmtId="0" fontId="9" fillId="0" borderId="0" xfId="0" applyFont="1" applyAlignment="1">
      <alignment horizontal="right"/>
    </xf>
    <xf numFmtId="0" fontId="13" fillId="0" borderId="3" xfId="0" applyFont="1" applyBorder="1" applyAlignment="1">
      <alignment horizontal="right"/>
    </xf>
    <xf numFmtId="0" fontId="13" fillId="0" borderId="0" xfId="0" applyFont="1" applyAlignment="1">
      <alignment horizontal="right"/>
    </xf>
    <xf numFmtId="0" fontId="13" fillId="0" borderId="2" xfId="0" applyFont="1" applyBorder="1" applyAlignment="1">
      <alignment horizontal="right"/>
    </xf>
    <xf numFmtId="173" fontId="37" fillId="0" borderId="0" xfId="2" applyNumberFormat="1" applyFont="1"/>
    <xf numFmtId="9" fontId="9" fillId="0" borderId="0" xfId="0" applyNumberFormat="1" applyFont="1"/>
    <xf numFmtId="0" fontId="9" fillId="0" borderId="0" xfId="24" applyFont="1" applyAlignment="1" applyProtection="1">
      <alignment horizontal="center"/>
      <protection locked="0"/>
    </xf>
    <xf numFmtId="0" fontId="9" fillId="0" borderId="0" xfId="0" applyFont="1" applyAlignment="1">
      <alignment horizontal="center" vertical="center"/>
    </xf>
    <xf numFmtId="0" fontId="14" fillId="0" borderId="3" xfId="0" applyFont="1" applyBorder="1" applyAlignment="1">
      <alignment horizontal="center" vertical="center"/>
    </xf>
    <xf numFmtId="0" fontId="21" fillId="0" borderId="0" xfId="6" applyFont="1"/>
    <xf numFmtId="0" fontId="99" fillId="0" borderId="0" xfId="0" applyFont="1" applyAlignment="1">
      <alignment horizontal="center" vertical="center"/>
    </xf>
    <xf numFmtId="2" fontId="37" fillId="0" borderId="0" xfId="5" applyNumberFormat="1" applyFont="1"/>
    <xf numFmtId="16" fontId="11" fillId="0" borderId="0" xfId="0" applyNumberFormat="1" applyFont="1" applyAlignment="1">
      <alignment horizontal="center" vertical="top"/>
    </xf>
    <xf numFmtId="0" fontId="100" fillId="83" borderId="0" xfId="0" applyFont="1" applyFill="1" applyAlignment="1">
      <alignment horizontal="right"/>
    </xf>
    <xf numFmtId="10" fontId="100" fillId="83" borderId="0" xfId="0" applyNumberFormat="1" applyFont="1" applyFill="1" applyAlignment="1">
      <alignment horizontal="right"/>
    </xf>
    <xf numFmtId="0" fontId="37" fillId="0" borderId="0" xfId="52" applyFont="1"/>
    <xf numFmtId="0" fontId="9" fillId="0" borderId="0" xfId="52" applyFont="1"/>
    <xf numFmtId="0" fontId="37" fillId="0" borderId="0" xfId="52" applyFont="1" applyAlignment="1">
      <alignment vertical="top" wrapText="1"/>
    </xf>
    <xf numFmtId="0" fontId="37" fillId="0" borderId="0" xfId="52" quotePrefix="1" applyFont="1" applyAlignment="1">
      <alignment vertical="top" wrapText="1"/>
    </xf>
    <xf numFmtId="173" fontId="37" fillId="0" borderId="2" xfId="2" applyNumberFormat="1" applyFont="1" applyBorder="1"/>
    <xf numFmtId="0" fontId="9" fillId="0" borderId="0" xfId="0" applyFont="1" applyAlignment="1">
      <alignment horizontal="center" wrapText="1"/>
    </xf>
    <xf numFmtId="16" fontId="11" fillId="0" borderId="0" xfId="6" quotePrefix="1" applyNumberFormat="1" applyFont="1" applyAlignment="1">
      <alignment horizontal="center" vertical="center"/>
    </xf>
    <xf numFmtId="173" fontId="9" fillId="0" borderId="0" xfId="0" applyNumberFormat="1" applyFont="1"/>
    <xf numFmtId="4" fontId="6" fillId="0" borderId="0" xfId="0" applyNumberFormat="1" applyFont="1" applyAlignment="1">
      <alignment horizontal="right"/>
    </xf>
    <xf numFmtId="49" fontId="26" fillId="0" borderId="0" xfId="27" applyNumberFormat="1" applyFont="1" applyAlignment="1">
      <alignment horizontal="right" vertical="center" readingOrder="1"/>
    </xf>
    <xf numFmtId="49" fontId="26" fillId="0" borderId="0" xfId="27" applyNumberFormat="1" applyFont="1" applyAlignment="1">
      <alignment horizontal="center" readingOrder="1"/>
    </xf>
    <xf numFmtId="49" fontId="27" fillId="0" borderId="0" xfId="40" applyNumberFormat="1" applyFont="1" applyAlignment="1">
      <alignment horizontal="center" vertical="top" wrapText="1"/>
    </xf>
    <xf numFmtId="16" fontId="11" fillId="0" borderId="0" xfId="6" quotePrefix="1" applyNumberFormat="1" applyFont="1" applyAlignment="1">
      <alignment horizontal="center" vertical="top"/>
    </xf>
    <xf numFmtId="164" fontId="9" fillId="0" borderId="0" xfId="1" applyFont="1" applyAlignment="1">
      <alignment horizontal="right" wrapText="1"/>
    </xf>
    <xf numFmtId="0" fontId="89" fillId="0" borderId="0" xfId="5" applyFont="1" applyAlignment="1">
      <alignment horizontal="center"/>
    </xf>
    <xf numFmtId="0" fontId="11" fillId="0" borderId="0" xfId="0" applyFont="1" applyAlignment="1">
      <alignment horizontal="center" vertical="center"/>
    </xf>
    <xf numFmtId="2" fontId="11" fillId="0" borderId="0" xfId="6" quotePrefix="1" applyNumberFormat="1" applyFont="1" applyAlignment="1">
      <alignment horizontal="center"/>
    </xf>
    <xf numFmtId="0" fontId="11" fillId="0" borderId="0" xfId="6" quotePrefix="1" applyFont="1" applyAlignment="1">
      <alignment horizontal="center" vertical="center"/>
    </xf>
    <xf numFmtId="2" fontId="89" fillId="0" borderId="0" xfId="5" applyNumberFormat="1" applyFont="1" applyAlignment="1">
      <alignment horizontal="center"/>
    </xf>
    <xf numFmtId="0" fontId="9" fillId="0" borderId="0" xfId="0" applyFont="1" applyAlignment="1">
      <alignment horizontal="right" vertical="center"/>
    </xf>
    <xf numFmtId="0" fontId="9" fillId="0" borderId="0" xfId="6" applyFont="1" applyAlignment="1">
      <alignment horizontal="left" vertical="center"/>
    </xf>
    <xf numFmtId="0" fontId="101" fillId="0" borderId="0" xfId="6" applyFont="1" applyAlignment="1">
      <alignment horizontal="center"/>
    </xf>
    <xf numFmtId="0" fontId="101" fillId="0" borderId="0" xfId="6" applyFont="1" applyAlignment="1">
      <alignment horizontal="left" vertical="top" wrapText="1"/>
    </xf>
    <xf numFmtId="0" fontId="101"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22" fillId="0" borderId="0" xfId="6" applyFont="1" applyAlignment="1">
      <alignment horizontal="left" vertical="top" wrapText="1"/>
    </xf>
    <xf numFmtId="0" fontId="16" fillId="0" borderId="0" xfId="25" applyFont="1" applyAlignment="1">
      <alignment horizontal="center" vertical="center" wrapText="1"/>
    </xf>
    <xf numFmtId="167" fontId="9" fillId="0" borderId="0" xfId="24" applyNumberFormat="1" applyFont="1" applyAlignment="1" applyProtection="1">
      <alignment horizontal="left" vertical="top" wrapText="1"/>
      <protection locked="0"/>
    </xf>
    <xf numFmtId="0" fontId="11" fillId="0" borderId="0" xfId="24" applyFont="1"/>
    <xf numFmtId="0" fontId="9" fillId="0" borderId="0" xfId="0" applyFont="1" applyAlignment="1">
      <alignment horizontal="center" vertical="top" wrapText="1"/>
    </xf>
    <xf numFmtId="0" fontId="89" fillId="0" borderId="0" xfId="5" applyFont="1" applyAlignment="1">
      <alignment horizontal="center"/>
    </xf>
    <xf numFmtId="0" fontId="95" fillId="0" borderId="0" xfId="6" applyFont="1" applyAlignment="1">
      <alignment horizontal="left" vertical="top" wrapText="1"/>
    </xf>
    <xf numFmtId="0" fontId="9" fillId="0" borderId="0" xfId="5" applyFont="1" applyAlignment="1">
      <alignment horizontal="left" vertical="top" wrapText="1"/>
    </xf>
    <xf numFmtId="0" fontId="101" fillId="0" borderId="0" xfId="5" applyFont="1" applyAlignment="1">
      <alignment horizontal="left" wrapText="1"/>
    </xf>
    <xf numFmtId="0" fontId="11" fillId="0" borderId="0" xfId="0" applyFont="1" applyAlignment="1">
      <alignment horizontal="right"/>
    </xf>
  </cellXfs>
  <cellStyles count="900">
    <cellStyle name="_dvorana sisak novo-PONUDA ELEKTRO " xfId="127" xr:uid="{00000000-0005-0000-0000-000000000000}"/>
    <cellStyle name="_HOTEL LONE" xfId="128" xr:uid="{00000000-0005-0000-0000-000001000000}"/>
    <cellStyle name="_HOTEL LONE 2" xfId="129" xr:uid="{00000000-0005-0000-0000-000002000000}"/>
    <cellStyle name="_STAMBENI DIO" xfId="130" xr:uid="{00000000-0005-0000-0000-000003000000}"/>
    <cellStyle name="_troškovnik" xfId="131" xr:uid="{00000000-0005-0000-0000-000004000000}"/>
    <cellStyle name="1. br.stavke" xfId="132" xr:uid="{00000000-0005-0000-0000-000005000000}"/>
    <cellStyle name="1-dodano" xfId="133" xr:uid="{00000000-0005-0000-0000-000006000000}"/>
    <cellStyle name="2. Tekst stavke" xfId="134" xr:uid="{00000000-0005-0000-0000-000007000000}"/>
    <cellStyle name="20% - Isticanje1 2" xfId="60" xr:uid="{00000000-0005-0000-0000-000008000000}"/>
    <cellStyle name="20% - Isticanje2 2" xfId="61" xr:uid="{00000000-0005-0000-0000-000009000000}"/>
    <cellStyle name="20% - Isticanje3 2" xfId="62" xr:uid="{00000000-0005-0000-0000-00000A000000}"/>
    <cellStyle name="20% - Isticanje4 2" xfId="63" xr:uid="{00000000-0005-0000-0000-00000B000000}"/>
    <cellStyle name="20% - Isticanje5 2" xfId="64" xr:uid="{00000000-0005-0000-0000-00000C000000}"/>
    <cellStyle name="20% - Isticanje6 2" xfId="65" xr:uid="{00000000-0005-0000-0000-00000D000000}"/>
    <cellStyle name="2-izmjena" xfId="135" xr:uid="{00000000-0005-0000-0000-00000E000000}"/>
    <cellStyle name="3. jed.mjere" xfId="136" xr:uid="{00000000-0005-0000-0000-00000F000000}"/>
    <cellStyle name="3-pitanje" xfId="137" xr:uid="{00000000-0005-0000-0000-000010000000}"/>
    <cellStyle name="4. količina" xfId="138" xr:uid="{00000000-0005-0000-0000-000011000000}"/>
    <cellStyle name="4. količina 2" xfId="857" xr:uid="{00000000-0005-0000-0000-000012000000}"/>
    <cellStyle name="40% - Isticanje1 2" xfId="139" xr:uid="{00000000-0005-0000-0000-000013000000}"/>
    <cellStyle name="40% - Isticanje1 2 2" xfId="140" xr:uid="{00000000-0005-0000-0000-000014000000}"/>
    <cellStyle name="40% - Isticanje2 2" xfId="66" xr:uid="{00000000-0005-0000-0000-000015000000}"/>
    <cellStyle name="40% - Isticanje3 2" xfId="67" xr:uid="{00000000-0005-0000-0000-000016000000}"/>
    <cellStyle name="40% - Isticanje4 2" xfId="68" xr:uid="{00000000-0005-0000-0000-000017000000}"/>
    <cellStyle name="40% - Isticanje5 2" xfId="69" xr:uid="{00000000-0005-0000-0000-000018000000}"/>
    <cellStyle name="40% - Isticanje6 2" xfId="70" xr:uid="{00000000-0005-0000-0000-000019000000}"/>
    <cellStyle name="40% - Naglasak1" xfId="71" xr:uid="{00000000-0005-0000-0000-00001A000000}"/>
    <cellStyle name="5. jed.cijena" xfId="141" xr:uid="{00000000-0005-0000-0000-00001B000000}"/>
    <cellStyle name="5. jed.cijena 2" xfId="858" xr:uid="{00000000-0005-0000-0000-00001C000000}"/>
    <cellStyle name="6.uk.cijena" xfId="142" xr:uid="{00000000-0005-0000-0000-00001D000000}"/>
    <cellStyle name="6.uk.cijena 2" xfId="859" xr:uid="{00000000-0005-0000-0000-00001E000000}"/>
    <cellStyle name="60% - Isticanje1 2" xfId="72" xr:uid="{00000000-0005-0000-0000-00001F000000}"/>
    <cellStyle name="60% - Isticanje2 2" xfId="73" xr:uid="{00000000-0005-0000-0000-000020000000}"/>
    <cellStyle name="60% - Isticanje3 2" xfId="74" xr:uid="{00000000-0005-0000-0000-000021000000}"/>
    <cellStyle name="60% - Isticanje4 2" xfId="75" xr:uid="{00000000-0005-0000-0000-000022000000}"/>
    <cellStyle name="60% - Isticanje5 2" xfId="76" xr:uid="{00000000-0005-0000-0000-000023000000}"/>
    <cellStyle name="60% - Isticanje6 2" xfId="77" xr:uid="{00000000-0005-0000-0000-000024000000}"/>
    <cellStyle name="Accent1 - 20%" xfId="143" xr:uid="{00000000-0005-0000-0000-000025000000}"/>
    <cellStyle name="Accent1 - 20% 2" xfId="144" xr:uid="{00000000-0005-0000-0000-000026000000}"/>
    <cellStyle name="Accent1 - 20% 2 2" xfId="861" xr:uid="{00000000-0005-0000-0000-000027000000}"/>
    <cellStyle name="Accent1 - 20% 3" xfId="860" xr:uid="{00000000-0005-0000-0000-000028000000}"/>
    <cellStyle name="Accent1 - 40%" xfId="145" xr:uid="{00000000-0005-0000-0000-000029000000}"/>
    <cellStyle name="Accent1 - 40% 2" xfId="146" xr:uid="{00000000-0005-0000-0000-00002A000000}"/>
    <cellStyle name="Accent1 - 40% 2 2" xfId="863" xr:uid="{00000000-0005-0000-0000-00002B000000}"/>
    <cellStyle name="Accent1 - 40% 3" xfId="862" xr:uid="{00000000-0005-0000-0000-00002C000000}"/>
    <cellStyle name="Accent1 - 60%" xfId="147" xr:uid="{00000000-0005-0000-0000-00002D000000}"/>
    <cellStyle name="Accent1 10" xfId="148" xr:uid="{00000000-0005-0000-0000-00002E000000}"/>
    <cellStyle name="Accent1 11" xfId="149" xr:uid="{00000000-0005-0000-0000-00002F000000}"/>
    <cellStyle name="Accent1 12" xfId="150" xr:uid="{00000000-0005-0000-0000-000030000000}"/>
    <cellStyle name="Accent1 13" xfId="151" xr:uid="{00000000-0005-0000-0000-000031000000}"/>
    <cellStyle name="Accent1 14" xfId="152" xr:uid="{00000000-0005-0000-0000-000032000000}"/>
    <cellStyle name="Accent1 15" xfId="153" xr:uid="{00000000-0005-0000-0000-000033000000}"/>
    <cellStyle name="Accent1 16" xfId="154" xr:uid="{00000000-0005-0000-0000-000034000000}"/>
    <cellStyle name="Accent1 17" xfId="155" xr:uid="{00000000-0005-0000-0000-000035000000}"/>
    <cellStyle name="Accent1 18" xfId="156" xr:uid="{00000000-0005-0000-0000-000036000000}"/>
    <cellStyle name="Accent1 19" xfId="157" xr:uid="{00000000-0005-0000-0000-000037000000}"/>
    <cellStyle name="Accent1 2" xfId="158" xr:uid="{00000000-0005-0000-0000-000038000000}"/>
    <cellStyle name="Accent1 20" xfId="159" xr:uid="{00000000-0005-0000-0000-000039000000}"/>
    <cellStyle name="Accent1 21" xfId="160" xr:uid="{00000000-0005-0000-0000-00003A000000}"/>
    <cellStyle name="Accent1 22" xfId="161" xr:uid="{00000000-0005-0000-0000-00003B000000}"/>
    <cellStyle name="Accent1 23" xfId="162" xr:uid="{00000000-0005-0000-0000-00003C000000}"/>
    <cellStyle name="Accent1 24" xfId="163" xr:uid="{00000000-0005-0000-0000-00003D000000}"/>
    <cellStyle name="Accent1 25" xfId="164" xr:uid="{00000000-0005-0000-0000-00003E000000}"/>
    <cellStyle name="Accent1 26" xfId="165" xr:uid="{00000000-0005-0000-0000-00003F000000}"/>
    <cellStyle name="Accent1 27" xfId="166" xr:uid="{00000000-0005-0000-0000-000040000000}"/>
    <cellStyle name="Accent1 28" xfId="167" xr:uid="{00000000-0005-0000-0000-000041000000}"/>
    <cellStyle name="Accent1 29" xfId="168" xr:uid="{00000000-0005-0000-0000-000042000000}"/>
    <cellStyle name="Accent1 3" xfId="169" xr:uid="{00000000-0005-0000-0000-000043000000}"/>
    <cellStyle name="Accent1 4" xfId="170" xr:uid="{00000000-0005-0000-0000-000044000000}"/>
    <cellStyle name="Accent1 5" xfId="171" xr:uid="{00000000-0005-0000-0000-000045000000}"/>
    <cellStyle name="Accent1 6" xfId="172" xr:uid="{00000000-0005-0000-0000-000046000000}"/>
    <cellStyle name="Accent1 7" xfId="173" xr:uid="{00000000-0005-0000-0000-000047000000}"/>
    <cellStyle name="Accent1 8" xfId="174" xr:uid="{00000000-0005-0000-0000-000048000000}"/>
    <cellStyle name="Accent1 9" xfId="175" xr:uid="{00000000-0005-0000-0000-000049000000}"/>
    <cellStyle name="Accent2 - 20%" xfId="176" xr:uid="{00000000-0005-0000-0000-00004A000000}"/>
    <cellStyle name="Accent2 - 20% 2" xfId="177" xr:uid="{00000000-0005-0000-0000-00004B000000}"/>
    <cellStyle name="Accent2 - 20% 2 2" xfId="865" xr:uid="{00000000-0005-0000-0000-00004C000000}"/>
    <cellStyle name="Accent2 - 20% 3" xfId="864" xr:uid="{00000000-0005-0000-0000-00004D000000}"/>
    <cellStyle name="Accent2 - 40%" xfId="178" xr:uid="{00000000-0005-0000-0000-00004E000000}"/>
    <cellStyle name="Accent2 - 40% 2" xfId="179" xr:uid="{00000000-0005-0000-0000-00004F000000}"/>
    <cellStyle name="Accent2 - 40% 2 2" xfId="867" xr:uid="{00000000-0005-0000-0000-000050000000}"/>
    <cellStyle name="Accent2 - 40% 3" xfId="866" xr:uid="{00000000-0005-0000-0000-000051000000}"/>
    <cellStyle name="Accent2 - 60%" xfId="180" xr:uid="{00000000-0005-0000-0000-000052000000}"/>
    <cellStyle name="Accent2 10" xfId="181" xr:uid="{00000000-0005-0000-0000-000053000000}"/>
    <cellStyle name="Accent2 11" xfId="182" xr:uid="{00000000-0005-0000-0000-000054000000}"/>
    <cellStyle name="Accent2 12" xfId="183" xr:uid="{00000000-0005-0000-0000-000055000000}"/>
    <cellStyle name="Accent2 13" xfId="184" xr:uid="{00000000-0005-0000-0000-000056000000}"/>
    <cellStyle name="Accent2 14" xfId="185" xr:uid="{00000000-0005-0000-0000-000057000000}"/>
    <cellStyle name="Accent2 15" xfId="186" xr:uid="{00000000-0005-0000-0000-000058000000}"/>
    <cellStyle name="Accent2 16" xfId="187" xr:uid="{00000000-0005-0000-0000-000059000000}"/>
    <cellStyle name="Accent2 17" xfId="188" xr:uid="{00000000-0005-0000-0000-00005A000000}"/>
    <cellStyle name="Accent2 18" xfId="189" xr:uid="{00000000-0005-0000-0000-00005B000000}"/>
    <cellStyle name="Accent2 19" xfId="190" xr:uid="{00000000-0005-0000-0000-00005C000000}"/>
    <cellStyle name="Accent2 2" xfId="191" xr:uid="{00000000-0005-0000-0000-00005D000000}"/>
    <cellStyle name="Accent2 20" xfId="192" xr:uid="{00000000-0005-0000-0000-00005E000000}"/>
    <cellStyle name="Accent2 21" xfId="193" xr:uid="{00000000-0005-0000-0000-00005F000000}"/>
    <cellStyle name="Accent2 22" xfId="194" xr:uid="{00000000-0005-0000-0000-000060000000}"/>
    <cellStyle name="Accent2 23" xfId="195" xr:uid="{00000000-0005-0000-0000-000061000000}"/>
    <cellStyle name="Accent2 24" xfId="196" xr:uid="{00000000-0005-0000-0000-000062000000}"/>
    <cellStyle name="Accent2 25" xfId="197" xr:uid="{00000000-0005-0000-0000-000063000000}"/>
    <cellStyle name="Accent2 26" xfId="198" xr:uid="{00000000-0005-0000-0000-000064000000}"/>
    <cellStyle name="Accent2 27" xfId="199" xr:uid="{00000000-0005-0000-0000-000065000000}"/>
    <cellStyle name="Accent2 28" xfId="200" xr:uid="{00000000-0005-0000-0000-000066000000}"/>
    <cellStyle name="Accent2 29" xfId="201" xr:uid="{00000000-0005-0000-0000-000067000000}"/>
    <cellStyle name="Accent2 3" xfId="202" xr:uid="{00000000-0005-0000-0000-000068000000}"/>
    <cellStyle name="Accent2 4" xfId="203" xr:uid="{00000000-0005-0000-0000-000069000000}"/>
    <cellStyle name="Accent2 5" xfId="204" xr:uid="{00000000-0005-0000-0000-00006A000000}"/>
    <cellStyle name="Accent2 6" xfId="205" xr:uid="{00000000-0005-0000-0000-00006B000000}"/>
    <cellStyle name="Accent2 7" xfId="206" xr:uid="{00000000-0005-0000-0000-00006C000000}"/>
    <cellStyle name="Accent2 8" xfId="207" xr:uid="{00000000-0005-0000-0000-00006D000000}"/>
    <cellStyle name="Accent2 9" xfId="208" xr:uid="{00000000-0005-0000-0000-00006E000000}"/>
    <cellStyle name="Accent3 - 20%" xfId="209" xr:uid="{00000000-0005-0000-0000-00006F000000}"/>
    <cellStyle name="Accent3 - 20% 2" xfId="210" xr:uid="{00000000-0005-0000-0000-000070000000}"/>
    <cellStyle name="Accent3 - 20% 2 2" xfId="869" xr:uid="{00000000-0005-0000-0000-000071000000}"/>
    <cellStyle name="Accent3 - 20% 3" xfId="868" xr:uid="{00000000-0005-0000-0000-000072000000}"/>
    <cellStyle name="Accent3 - 40%" xfId="211" xr:uid="{00000000-0005-0000-0000-000073000000}"/>
    <cellStyle name="Accent3 - 40% 2" xfId="212" xr:uid="{00000000-0005-0000-0000-000074000000}"/>
    <cellStyle name="Accent3 - 40% 2 2" xfId="871" xr:uid="{00000000-0005-0000-0000-000075000000}"/>
    <cellStyle name="Accent3 - 40% 3" xfId="870" xr:uid="{00000000-0005-0000-0000-000076000000}"/>
    <cellStyle name="Accent3 - 60%" xfId="213" xr:uid="{00000000-0005-0000-0000-000077000000}"/>
    <cellStyle name="Accent3 10" xfId="214" xr:uid="{00000000-0005-0000-0000-000078000000}"/>
    <cellStyle name="Accent3 11" xfId="215" xr:uid="{00000000-0005-0000-0000-000079000000}"/>
    <cellStyle name="Accent3 12" xfId="216" xr:uid="{00000000-0005-0000-0000-00007A000000}"/>
    <cellStyle name="Accent3 13" xfId="217" xr:uid="{00000000-0005-0000-0000-00007B000000}"/>
    <cellStyle name="Accent3 14" xfId="218" xr:uid="{00000000-0005-0000-0000-00007C000000}"/>
    <cellStyle name="Accent3 15" xfId="219" xr:uid="{00000000-0005-0000-0000-00007D000000}"/>
    <cellStyle name="Accent3 16" xfId="220" xr:uid="{00000000-0005-0000-0000-00007E000000}"/>
    <cellStyle name="Accent3 17" xfId="221" xr:uid="{00000000-0005-0000-0000-00007F000000}"/>
    <cellStyle name="Accent3 18" xfId="222" xr:uid="{00000000-0005-0000-0000-000080000000}"/>
    <cellStyle name="Accent3 19" xfId="223" xr:uid="{00000000-0005-0000-0000-000081000000}"/>
    <cellStyle name="Accent3 2" xfId="224" xr:uid="{00000000-0005-0000-0000-000082000000}"/>
    <cellStyle name="Accent3 20" xfId="225" xr:uid="{00000000-0005-0000-0000-000083000000}"/>
    <cellStyle name="Accent3 21" xfId="226" xr:uid="{00000000-0005-0000-0000-000084000000}"/>
    <cellStyle name="Accent3 22" xfId="227" xr:uid="{00000000-0005-0000-0000-000085000000}"/>
    <cellStyle name="Accent3 23" xfId="228" xr:uid="{00000000-0005-0000-0000-000086000000}"/>
    <cellStyle name="Accent3 24" xfId="229" xr:uid="{00000000-0005-0000-0000-000087000000}"/>
    <cellStyle name="Accent3 25" xfId="230" xr:uid="{00000000-0005-0000-0000-000088000000}"/>
    <cellStyle name="Accent3 26" xfId="231" xr:uid="{00000000-0005-0000-0000-000089000000}"/>
    <cellStyle name="Accent3 27" xfId="232" xr:uid="{00000000-0005-0000-0000-00008A000000}"/>
    <cellStyle name="Accent3 28" xfId="233" xr:uid="{00000000-0005-0000-0000-00008B000000}"/>
    <cellStyle name="Accent3 29" xfId="234" xr:uid="{00000000-0005-0000-0000-00008C000000}"/>
    <cellStyle name="Accent3 3" xfId="235" xr:uid="{00000000-0005-0000-0000-00008D000000}"/>
    <cellStyle name="Accent3 4" xfId="236" xr:uid="{00000000-0005-0000-0000-00008E000000}"/>
    <cellStyle name="Accent3 5" xfId="237" xr:uid="{00000000-0005-0000-0000-00008F000000}"/>
    <cellStyle name="Accent3 6" xfId="238" xr:uid="{00000000-0005-0000-0000-000090000000}"/>
    <cellStyle name="Accent3 7" xfId="239" xr:uid="{00000000-0005-0000-0000-000091000000}"/>
    <cellStyle name="Accent3 8" xfId="240" xr:uid="{00000000-0005-0000-0000-000092000000}"/>
    <cellStyle name="Accent3 9" xfId="241" xr:uid="{00000000-0005-0000-0000-000093000000}"/>
    <cellStyle name="Accent4 - 20%" xfId="242" xr:uid="{00000000-0005-0000-0000-000094000000}"/>
    <cellStyle name="Accent4 - 20% 2" xfId="243" xr:uid="{00000000-0005-0000-0000-000095000000}"/>
    <cellStyle name="Accent4 - 20% 2 2" xfId="873" xr:uid="{00000000-0005-0000-0000-000096000000}"/>
    <cellStyle name="Accent4 - 20% 3" xfId="872" xr:uid="{00000000-0005-0000-0000-000097000000}"/>
    <cellStyle name="Accent4 - 40%" xfId="244" xr:uid="{00000000-0005-0000-0000-000098000000}"/>
    <cellStyle name="Accent4 - 40% 2" xfId="245" xr:uid="{00000000-0005-0000-0000-000099000000}"/>
    <cellStyle name="Accent4 - 40% 2 2" xfId="875" xr:uid="{00000000-0005-0000-0000-00009A000000}"/>
    <cellStyle name="Accent4 - 40% 3" xfId="874" xr:uid="{00000000-0005-0000-0000-00009B000000}"/>
    <cellStyle name="Accent4 - 60%" xfId="246" xr:uid="{00000000-0005-0000-0000-00009C000000}"/>
    <cellStyle name="Accent4 10" xfId="247" xr:uid="{00000000-0005-0000-0000-00009D000000}"/>
    <cellStyle name="Accent4 11" xfId="248" xr:uid="{00000000-0005-0000-0000-00009E000000}"/>
    <cellStyle name="Accent4 12" xfId="249" xr:uid="{00000000-0005-0000-0000-00009F000000}"/>
    <cellStyle name="Accent4 13" xfId="250" xr:uid="{00000000-0005-0000-0000-0000A0000000}"/>
    <cellStyle name="Accent4 14" xfId="251" xr:uid="{00000000-0005-0000-0000-0000A1000000}"/>
    <cellStyle name="Accent4 15" xfId="252" xr:uid="{00000000-0005-0000-0000-0000A2000000}"/>
    <cellStyle name="Accent4 16" xfId="253" xr:uid="{00000000-0005-0000-0000-0000A3000000}"/>
    <cellStyle name="Accent4 17" xfId="254" xr:uid="{00000000-0005-0000-0000-0000A4000000}"/>
    <cellStyle name="Accent4 18" xfId="255" xr:uid="{00000000-0005-0000-0000-0000A5000000}"/>
    <cellStyle name="Accent4 19" xfId="256" xr:uid="{00000000-0005-0000-0000-0000A6000000}"/>
    <cellStyle name="Accent4 2" xfId="257" xr:uid="{00000000-0005-0000-0000-0000A7000000}"/>
    <cellStyle name="Accent4 20" xfId="258" xr:uid="{00000000-0005-0000-0000-0000A8000000}"/>
    <cellStyle name="Accent4 21" xfId="259" xr:uid="{00000000-0005-0000-0000-0000A9000000}"/>
    <cellStyle name="Accent4 22" xfId="260" xr:uid="{00000000-0005-0000-0000-0000AA000000}"/>
    <cellStyle name="Accent4 23" xfId="261" xr:uid="{00000000-0005-0000-0000-0000AB000000}"/>
    <cellStyle name="Accent4 24" xfId="262" xr:uid="{00000000-0005-0000-0000-0000AC000000}"/>
    <cellStyle name="Accent4 25" xfId="263" xr:uid="{00000000-0005-0000-0000-0000AD000000}"/>
    <cellStyle name="Accent4 26" xfId="264" xr:uid="{00000000-0005-0000-0000-0000AE000000}"/>
    <cellStyle name="Accent4 27" xfId="265" xr:uid="{00000000-0005-0000-0000-0000AF000000}"/>
    <cellStyle name="Accent4 28" xfId="266" xr:uid="{00000000-0005-0000-0000-0000B0000000}"/>
    <cellStyle name="Accent4 29" xfId="267" xr:uid="{00000000-0005-0000-0000-0000B1000000}"/>
    <cellStyle name="Accent4 3" xfId="268" xr:uid="{00000000-0005-0000-0000-0000B2000000}"/>
    <cellStyle name="Accent4 4" xfId="269" xr:uid="{00000000-0005-0000-0000-0000B3000000}"/>
    <cellStyle name="Accent4 5" xfId="270" xr:uid="{00000000-0005-0000-0000-0000B4000000}"/>
    <cellStyle name="Accent4 6" xfId="271" xr:uid="{00000000-0005-0000-0000-0000B5000000}"/>
    <cellStyle name="Accent4 7" xfId="272" xr:uid="{00000000-0005-0000-0000-0000B6000000}"/>
    <cellStyle name="Accent4 8" xfId="273" xr:uid="{00000000-0005-0000-0000-0000B7000000}"/>
    <cellStyle name="Accent4 9" xfId="274" xr:uid="{00000000-0005-0000-0000-0000B8000000}"/>
    <cellStyle name="Accent5 - 20%" xfId="275" xr:uid="{00000000-0005-0000-0000-0000B9000000}"/>
    <cellStyle name="Accent5 - 20% 2" xfId="276" xr:uid="{00000000-0005-0000-0000-0000BA000000}"/>
    <cellStyle name="Accent5 - 20% 2 2" xfId="877" xr:uid="{00000000-0005-0000-0000-0000BB000000}"/>
    <cellStyle name="Accent5 - 20% 3" xfId="876" xr:uid="{00000000-0005-0000-0000-0000BC000000}"/>
    <cellStyle name="Accent5 - 40%" xfId="277" xr:uid="{00000000-0005-0000-0000-0000BD000000}"/>
    <cellStyle name="Accent5 - 40% 2" xfId="278" xr:uid="{00000000-0005-0000-0000-0000BE000000}"/>
    <cellStyle name="Accent5 - 40% 2 2" xfId="879" xr:uid="{00000000-0005-0000-0000-0000BF000000}"/>
    <cellStyle name="Accent5 - 40% 3" xfId="878" xr:uid="{00000000-0005-0000-0000-0000C0000000}"/>
    <cellStyle name="Accent5 - 60%" xfId="279" xr:uid="{00000000-0005-0000-0000-0000C1000000}"/>
    <cellStyle name="Accent5 10" xfId="280" xr:uid="{00000000-0005-0000-0000-0000C2000000}"/>
    <cellStyle name="Accent5 11" xfId="281" xr:uid="{00000000-0005-0000-0000-0000C3000000}"/>
    <cellStyle name="Accent5 12" xfId="282" xr:uid="{00000000-0005-0000-0000-0000C4000000}"/>
    <cellStyle name="Accent5 13" xfId="283" xr:uid="{00000000-0005-0000-0000-0000C5000000}"/>
    <cellStyle name="Accent5 14" xfId="284" xr:uid="{00000000-0005-0000-0000-0000C6000000}"/>
    <cellStyle name="Accent5 15" xfId="285" xr:uid="{00000000-0005-0000-0000-0000C7000000}"/>
    <cellStyle name="Accent5 16" xfId="286" xr:uid="{00000000-0005-0000-0000-0000C8000000}"/>
    <cellStyle name="Accent5 17" xfId="287" xr:uid="{00000000-0005-0000-0000-0000C9000000}"/>
    <cellStyle name="Accent5 18" xfId="288" xr:uid="{00000000-0005-0000-0000-0000CA000000}"/>
    <cellStyle name="Accent5 19" xfId="289" xr:uid="{00000000-0005-0000-0000-0000CB000000}"/>
    <cellStyle name="Accent5 2" xfId="290" xr:uid="{00000000-0005-0000-0000-0000CC000000}"/>
    <cellStyle name="Accent5 20" xfId="291" xr:uid="{00000000-0005-0000-0000-0000CD000000}"/>
    <cellStyle name="Accent5 21" xfId="292" xr:uid="{00000000-0005-0000-0000-0000CE000000}"/>
    <cellStyle name="Accent5 22" xfId="293" xr:uid="{00000000-0005-0000-0000-0000CF000000}"/>
    <cellStyle name="Accent5 23" xfId="294" xr:uid="{00000000-0005-0000-0000-0000D0000000}"/>
    <cellStyle name="Accent5 24" xfId="295" xr:uid="{00000000-0005-0000-0000-0000D1000000}"/>
    <cellStyle name="Accent5 25" xfId="296" xr:uid="{00000000-0005-0000-0000-0000D2000000}"/>
    <cellStyle name="Accent5 26" xfId="297" xr:uid="{00000000-0005-0000-0000-0000D3000000}"/>
    <cellStyle name="Accent5 27" xfId="298" xr:uid="{00000000-0005-0000-0000-0000D4000000}"/>
    <cellStyle name="Accent5 28" xfId="299" xr:uid="{00000000-0005-0000-0000-0000D5000000}"/>
    <cellStyle name="Accent5 29" xfId="300" xr:uid="{00000000-0005-0000-0000-0000D6000000}"/>
    <cellStyle name="Accent5 3" xfId="301" xr:uid="{00000000-0005-0000-0000-0000D7000000}"/>
    <cellStyle name="Accent5 4" xfId="302" xr:uid="{00000000-0005-0000-0000-0000D8000000}"/>
    <cellStyle name="Accent5 5" xfId="303" xr:uid="{00000000-0005-0000-0000-0000D9000000}"/>
    <cellStyle name="Accent5 6" xfId="304" xr:uid="{00000000-0005-0000-0000-0000DA000000}"/>
    <cellStyle name="Accent5 7" xfId="305" xr:uid="{00000000-0005-0000-0000-0000DB000000}"/>
    <cellStyle name="Accent5 8" xfId="306" xr:uid="{00000000-0005-0000-0000-0000DC000000}"/>
    <cellStyle name="Accent5 9" xfId="307" xr:uid="{00000000-0005-0000-0000-0000DD000000}"/>
    <cellStyle name="Accent6 - 20%" xfId="308" xr:uid="{00000000-0005-0000-0000-0000DE000000}"/>
    <cellStyle name="Accent6 - 20% 2" xfId="309" xr:uid="{00000000-0005-0000-0000-0000DF000000}"/>
    <cellStyle name="Accent6 - 20% 2 2" xfId="881" xr:uid="{00000000-0005-0000-0000-0000E0000000}"/>
    <cellStyle name="Accent6 - 20% 3" xfId="880" xr:uid="{00000000-0005-0000-0000-0000E1000000}"/>
    <cellStyle name="Accent6 - 40%" xfId="310" xr:uid="{00000000-0005-0000-0000-0000E2000000}"/>
    <cellStyle name="Accent6 - 40% 2" xfId="311" xr:uid="{00000000-0005-0000-0000-0000E3000000}"/>
    <cellStyle name="Accent6 - 40% 2 2" xfId="883" xr:uid="{00000000-0005-0000-0000-0000E4000000}"/>
    <cellStyle name="Accent6 - 40% 3" xfId="882" xr:uid="{00000000-0005-0000-0000-0000E5000000}"/>
    <cellStyle name="Accent6 - 60%" xfId="312" xr:uid="{00000000-0005-0000-0000-0000E6000000}"/>
    <cellStyle name="Accent6 10" xfId="313" xr:uid="{00000000-0005-0000-0000-0000E7000000}"/>
    <cellStyle name="Accent6 11" xfId="314" xr:uid="{00000000-0005-0000-0000-0000E8000000}"/>
    <cellStyle name="Accent6 12" xfId="315" xr:uid="{00000000-0005-0000-0000-0000E9000000}"/>
    <cellStyle name="Accent6 13" xfId="316" xr:uid="{00000000-0005-0000-0000-0000EA000000}"/>
    <cellStyle name="Accent6 14" xfId="317" xr:uid="{00000000-0005-0000-0000-0000EB000000}"/>
    <cellStyle name="Accent6 15" xfId="318" xr:uid="{00000000-0005-0000-0000-0000EC000000}"/>
    <cellStyle name="Accent6 16" xfId="319" xr:uid="{00000000-0005-0000-0000-0000ED000000}"/>
    <cellStyle name="Accent6 17" xfId="320" xr:uid="{00000000-0005-0000-0000-0000EE000000}"/>
    <cellStyle name="Accent6 18" xfId="321" xr:uid="{00000000-0005-0000-0000-0000EF000000}"/>
    <cellStyle name="Accent6 19" xfId="322" xr:uid="{00000000-0005-0000-0000-0000F0000000}"/>
    <cellStyle name="Accent6 2" xfId="323" xr:uid="{00000000-0005-0000-0000-0000F1000000}"/>
    <cellStyle name="Accent6 20" xfId="324" xr:uid="{00000000-0005-0000-0000-0000F2000000}"/>
    <cellStyle name="Accent6 21" xfId="325" xr:uid="{00000000-0005-0000-0000-0000F3000000}"/>
    <cellStyle name="Accent6 22" xfId="326" xr:uid="{00000000-0005-0000-0000-0000F4000000}"/>
    <cellStyle name="Accent6 23" xfId="327" xr:uid="{00000000-0005-0000-0000-0000F5000000}"/>
    <cellStyle name="Accent6 24" xfId="328" xr:uid="{00000000-0005-0000-0000-0000F6000000}"/>
    <cellStyle name="Accent6 25" xfId="329" xr:uid="{00000000-0005-0000-0000-0000F7000000}"/>
    <cellStyle name="Accent6 26" xfId="330" xr:uid="{00000000-0005-0000-0000-0000F8000000}"/>
    <cellStyle name="Accent6 27" xfId="331" xr:uid="{00000000-0005-0000-0000-0000F9000000}"/>
    <cellStyle name="Accent6 28" xfId="332" xr:uid="{00000000-0005-0000-0000-0000FA000000}"/>
    <cellStyle name="Accent6 29" xfId="333" xr:uid="{00000000-0005-0000-0000-0000FB000000}"/>
    <cellStyle name="Accent6 3" xfId="334" xr:uid="{00000000-0005-0000-0000-0000FC000000}"/>
    <cellStyle name="Accent6 4" xfId="335" xr:uid="{00000000-0005-0000-0000-0000FD000000}"/>
    <cellStyle name="Accent6 5" xfId="336" xr:uid="{00000000-0005-0000-0000-0000FE000000}"/>
    <cellStyle name="Accent6 6" xfId="337" xr:uid="{00000000-0005-0000-0000-0000FF000000}"/>
    <cellStyle name="Accent6 7" xfId="338" xr:uid="{00000000-0005-0000-0000-000000010000}"/>
    <cellStyle name="Accent6 8" xfId="339" xr:uid="{00000000-0005-0000-0000-000001010000}"/>
    <cellStyle name="Accent6 9" xfId="340" xr:uid="{00000000-0005-0000-0000-000002010000}"/>
    <cellStyle name="Bad 10" xfId="341" xr:uid="{00000000-0005-0000-0000-000003010000}"/>
    <cellStyle name="Bad 11" xfId="342" xr:uid="{00000000-0005-0000-0000-000004010000}"/>
    <cellStyle name="Bad 12" xfId="343" xr:uid="{00000000-0005-0000-0000-000005010000}"/>
    <cellStyle name="Bad 13" xfId="344" xr:uid="{00000000-0005-0000-0000-000006010000}"/>
    <cellStyle name="Bad 14" xfId="345" xr:uid="{00000000-0005-0000-0000-000007010000}"/>
    <cellStyle name="Bad 15" xfId="346" xr:uid="{00000000-0005-0000-0000-000008010000}"/>
    <cellStyle name="Bad 16" xfId="347" xr:uid="{00000000-0005-0000-0000-000009010000}"/>
    <cellStyle name="Bad 17" xfId="348" xr:uid="{00000000-0005-0000-0000-00000A010000}"/>
    <cellStyle name="Bad 18" xfId="349" xr:uid="{00000000-0005-0000-0000-00000B010000}"/>
    <cellStyle name="Bad 19" xfId="350" xr:uid="{00000000-0005-0000-0000-00000C010000}"/>
    <cellStyle name="Bad 2" xfId="351" xr:uid="{00000000-0005-0000-0000-00000D010000}"/>
    <cellStyle name="Bad 20" xfId="352" xr:uid="{00000000-0005-0000-0000-00000E010000}"/>
    <cellStyle name="Bad 21" xfId="353" xr:uid="{00000000-0005-0000-0000-00000F010000}"/>
    <cellStyle name="Bad 22" xfId="354" xr:uid="{00000000-0005-0000-0000-000010010000}"/>
    <cellStyle name="Bad 23" xfId="355" xr:uid="{00000000-0005-0000-0000-000011010000}"/>
    <cellStyle name="Bad 24" xfId="356" xr:uid="{00000000-0005-0000-0000-000012010000}"/>
    <cellStyle name="Bad 25" xfId="357" xr:uid="{00000000-0005-0000-0000-000013010000}"/>
    <cellStyle name="Bad 26" xfId="358" xr:uid="{00000000-0005-0000-0000-000014010000}"/>
    <cellStyle name="Bad 27" xfId="359" xr:uid="{00000000-0005-0000-0000-000015010000}"/>
    <cellStyle name="Bad 28" xfId="360" xr:uid="{00000000-0005-0000-0000-000016010000}"/>
    <cellStyle name="Bad 29" xfId="361" xr:uid="{00000000-0005-0000-0000-000017010000}"/>
    <cellStyle name="Bad 3" xfId="362" xr:uid="{00000000-0005-0000-0000-000018010000}"/>
    <cellStyle name="Bad 4" xfId="363" xr:uid="{00000000-0005-0000-0000-000019010000}"/>
    <cellStyle name="Bad 5" xfId="364" xr:uid="{00000000-0005-0000-0000-00001A010000}"/>
    <cellStyle name="Bad 6" xfId="365" xr:uid="{00000000-0005-0000-0000-00001B010000}"/>
    <cellStyle name="Bad 7" xfId="366" xr:uid="{00000000-0005-0000-0000-00001C010000}"/>
    <cellStyle name="Bad 8" xfId="367" xr:uid="{00000000-0005-0000-0000-00001D010000}"/>
    <cellStyle name="Bad 9" xfId="368" xr:uid="{00000000-0005-0000-0000-00001E010000}"/>
    <cellStyle name="Bilješka 2" xfId="78" xr:uid="{00000000-0005-0000-0000-00001F010000}"/>
    <cellStyle name="Bilješka 2 2" xfId="371" xr:uid="{00000000-0005-0000-0000-000020010000}"/>
    <cellStyle name="Bilješka 2 2 2" xfId="372" xr:uid="{00000000-0005-0000-0000-000021010000}"/>
    <cellStyle name="Bilješka 2 3" xfId="370" xr:uid="{00000000-0005-0000-0000-000022010000}"/>
    <cellStyle name="Bilješka 3" xfId="373" xr:uid="{00000000-0005-0000-0000-000023010000}"/>
    <cellStyle name="Bilješka 3 2" xfId="374" xr:uid="{00000000-0005-0000-0000-000024010000}"/>
    <cellStyle name="Bilješka 4" xfId="369" xr:uid="{00000000-0005-0000-0000-000025010000}"/>
    <cellStyle name="Calculation 10" xfId="375" xr:uid="{00000000-0005-0000-0000-000026010000}"/>
    <cellStyle name="Calculation 11" xfId="376" xr:uid="{00000000-0005-0000-0000-000027010000}"/>
    <cellStyle name="Calculation 12" xfId="377" xr:uid="{00000000-0005-0000-0000-000028010000}"/>
    <cellStyle name="Calculation 13" xfId="378" xr:uid="{00000000-0005-0000-0000-000029010000}"/>
    <cellStyle name="Calculation 14" xfId="379" xr:uid="{00000000-0005-0000-0000-00002A010000}"/>
    <cellStyle name="Calculation 15" xfId="380" xr:uid="{00000000-0005-0000-0000-00002B010000}"/>
    <cellStyle name="Calculation 16" xfId="381" xr:uid="{00000000-0005-0000-0000-00002C010000}"/>
    <cellStyle name="Calculation 17" xfId="382" xr:uid="{00000000-0005-0000-0000-00002D010000}"/>
    <cellStyle name="Calculation 18" xfId="383" xr:uid="{00000000-0005-0000-0000-00002E010000}"/>
    <cellStyle name="Calculation 19" xfId="384" xr:uid="{00000000-0005-0000-0000-00002F010000}"/>
    <cellStyle name="Calculation 2" xfId="385" xr:uid="{00000000-0005-0000-0000-000030010000}"/>
    <cellStyle name="Calculation 20" xfId="386" xr:uid="{00000000-0005-0000-0000-000031010000}"/>
    <cellStyle name="Calculation 21" xfId="387" xr:uid="{00000000-0005-0000-0000-000032010000}"/>
    <cellStyle name="Calculation 22" xfId="388" xr:uid="{00000000-0005-0000-0000-000033010000}"/>
    <cellStyle name="Calculation 23" xfId="389" xr:uid="{00000000-0005-0000-0000-000034010000}"/>
    <cellStyle name="Calculation 24" xfId="390" xr:uid="{00000000-0005-0000-0000-000035010000}"/>
    <cellStyle name="Calculation 25" xfId="391" xr:uid="{00000000-0005-0000-0000-000036010000}"/>
    <cellStyle name="Calculation 26" xfId="392" xr:uid="{00000000-0005-0000-0000-000037010000}"/>
    <cellStyle name="Calculation 27" xfId="393" xr:uid="{00000000-0005-0000-0000-000038010000}"/>
    <cellStyle name="Calculation 28" xfId="394" xr:uid="{00000000-0005-0000-0000-000039010000}"/>
    <cellStyle name="Calculation 29" xfId="395" xr:uid="{00000000-0005-0000-0000-00003A010000}"/>
    <cellStyle name="Calculation 3" xfId="396" xr:uid="{00000000-0005-0000-0000-00003B010000}"/>
    <cellStyle name="Calculation 4" xfId="397" xr:uid="{00000000-0005-0000-0000-00003C010000}"/>
    <cellStyle name="Calculation 5" xfId="398" xr:uid="{00000000-0005-0000-0000-00003D010000}"/>
    <cellStyle name="Calculation 6" xfId="399" xr:uid="{00000000-0005-0000-0000-00003E010000}"/>
    <cellStyle name="Calculation 7" xfId="400" xr:uid="{00000000-0005-0000-0000-00003F010000}"/>
    <cellStyle name="Calculation 8" xfId="401" xr:uid="{00000000-0005-0000-0000-000040010000}"/>
    <cellStyle name="Calculation 9" xfId="402" xr:uid="{00000000-0005-0000-0000-000041010000}"/>
    <cellStyle name="Check Cell 10" xfId="403" xr:uid="{00000000-0005-0000-0000-000042010000}"/>
    <cellStyle name="Check Cell 11" xfId="404" xr:uid="{00000000-0005-0000-0000-000043010000}"/>
    <cellStyle name="Check Cell 12" xfId="405" xr:uid="{00000000-0005-0000-0000-000044010000}"/>
    <cellStyle name="Check Cell 13" xfId="406" xr:uid="{00000000-0005-0000-0000-000045010000}"/>
    <cellStyle name="Check Cell 14" xfId="407" xr:uid="{00000000-0005-0000-0000-000046010000}"/>
    <cellStyle name="Check Cell 15" xfId="408" xr:uid="{00000000-0005-0000-0000-000047010000}"/>
    <cellStyle name="Check Cell 16" xfId="409" xr:uid="{00000000-0005-0000-0000-000048010000}"/>
    <cellStyle name="Check Cell 17" xfId="410" xr:uid="{00000000-0005-0000-0000-000049010000}"/>
    <cellStyle name="Check Cell 18" xfId="411" xr:uid="{00000000-0005-0000-0000-00004A010000}"/>
    <cellStyle name="Check Cell 19" xfId="412" xr:uid="{00000000-0005-0000-0000-00004B010000}"/>
    <cellStyle name="Check Cell 2" xfId="413" xr:uid="{00000000-0005-0000-0000-00004C010000}"/>
    <cellStyle name="Check Cell 20" xfId="414" xr:uid="{00000000-0005-0000-0000-00004D010000}"/>
    <cellStyle name="Check Cell 21" xfId="415" xr:uid="{00000000-0005-0000-0000-00004E010000}"/>
    <cellStyle name="Check Cell 22" xfId="416" xr:uid="{00000000-0005-0000-0000-00004F010000}"/>
    <cellStyle name="Check Cell 23" xfId="417" xr:uid="{00000000-0005-0000-0000-000050010000}"/>
    <cellStyle name="Check Cell 24" xfId="418" xr:uid="{00000000-0005-0000-0000-000051010000}"/>
    <cellStyle name="Check Cell 25" xfId="419" xr:uid="{00000000-0005-0000-0000-000052010000}"/>
    <cellStyle name="Check Cell 26" xfId="420" xr:uid="{00000000-0005-0000-0000-000053010000}"/>
    <cellStyle name="Check Cell 27" xfId="421" xr:uid="{00000000-0005-0000-0000-000054010000}"/>
    <cellStyle name="Check Cell 28" xfId="422" xr:uid="{00000000-0005-0000-0000-000055010000}"/>
    <cellStyle name="Check Cell 29" xfId="423" xr:uid="{00000000-0005-0000-0000-000056010000}"/>
    <cellStyle name="Check Cell 3" xfId="424" xr:uid="{00000000-0005-0000-0000-000057010000}"/>
    <cellStyle name="Check Cell 4" xfId="425" xr:uid="{00000000-0005-0000-0000-000058010000}"/>
    <cellStyle name="Check Cell 5" xfId="426" xr:uid="{00000000-0005-0000-0000-000059010000}"/>
    <cellStyle name="Check Cell 6" xfId="427" xr:uid="{00000000-0005-0000-0000-00005A010000}"/>
    <cellStyle name="Check Cell 7" xfId="428" xr:uid="{00000000-0005-0000-0000-00005B010000}"/>
    <cellStyle name="Check Cell 8" xfId="429" xr:uid="{00000000-0005-0000-0000-00005C010000}"/>
    <cellStyle name="Check Cell 9" xfId="430" xr:uid="{00000000-0005-0000-0000-00005D010000}"/>
    <cellStyle name="Comma" xfId="1" builtinId="3"/>
    <cellStyle name="Comma 10" xfId="431" xr:uid="{00000000-0005-0000-0000-00005F010000}"/>
    <cellStyle name="Comma 11" xfId="432" xr:uid="{00000000-0005-0000-0000-000060010000}"/>
    <cellStyle name="Comma 12" xfId="433" xr:uid="{00000000-0005-0000-0000-000061010000}"/>
    <cellStyle name="Comma 13" xfId="434" xr:uid="{00000000-0005-0000-0000-000062010000}"/>
    <cellStyle name="Comma 14" xfId="435" xr:uid="{00000000-0005-0000-0000-000063010000}"/>
    <cellStyle name="Comma 15" xfId="436" xr:uid="{00000000-0005-0000-0000-000064010000}"/>
    <cellStyle name="Comma 16" xfId="437" xr:uid="{00000000-0005-0000-0000-000065010000}"/>
    <cellStyle name="Comma 17" xfId="438" xr:uid="{00000000-0005-0000-0000-000066010000}"/>
    <cellStyle name="Comma 18" xfId="439" xr:uid="{00000000-0005-0000-0000-000067010000}"/>
    <cellStyle name="Comma 19" xfId="440" xr:uid="{00000000-0005-0000-0000-000068010000}"/>
    <cellStyle name="Comma 2" xfId="15" xr:uid="{00000000-0005-0000-0000-000069010000}"/>
    <cellStyle name="Comma 2 10" xfId="125" xr:uid="{00000000-0005-0000-0000-00006A010000}"/>
    <cellStyle name="Comma 2 11" xfId="441" xr:uid="{00000000-0005-0000-0000-00006B010000}"/>
    <cellStyle name="Comma 2 12" xfId="30" xr:uid="{00000000-0005-0000-0000-00006C010000}"/>
    <cellStyle name="Comma 2 2" xfId="21" xr:uid="{00000000-0005-0000-0000-00006D010000}"/>
    <cellStyle name="Comma 2 2 2" xfId="51" xr:uid="{00000000-0005-0000-0000-00006E010000}"/>
    <cellStyle name="Comma 2 2 2 2" xfId="442" xr:uid="{00000000-0005-0000-0000-00006F010000}"/>
    <cellStyle name="Comma 2 2 3" xfId="443" xr:uid="{00000000-0005-0000-0000-000070010000}"/>
    <cellStyle name="Comma 2 2 4" xfId="444" xr:uid="{00000000-0005-0000-0000-000071010000}"/>
    <cellStyle name="Comma 2 2 5" xfId="104" xr:uid="{00000000-0005-0000-0000-000072010000}"/>
    <cellStyle name="Comma 2 3" xfId="79" xr:uid="{00000000-0005-0000-0000-000073010000}"/>
    <cellStyle name="Comma 2 3 2" xfId="446" xr:uid="{00000000-0005-0000-0000-000074010000}"/>
    <cellStyle name="Comma 2 3 3" xfId="445" xr:uid="{00000000-0005-0000-0000-000075010000}"/>
    <cellStyle name="Comma 2 3 4" xfId="850" xr:uid="{00000000-0005-0000-0000-000076010000}"/>
    <cellStyle name="Comma 2 4" xfId="447" xr:uid="{00000000-0005-0000-0000-000077010000}"/>
    <cellStyle name="Comma 2 5" xfId="448" xr:uid="{00000000-0005-0000-0000-000078010000}"/>
    <cellStyle name="Comma 2 6" xfId="449" xr:uid="{00000000-0005-0000-0000-000079010000}"/>
    <cellStyle name="Comma 2 7" xfId="450" xr:uid="{00000000-0005-0000-0000-00007A010000}"/>
    <cellStyle name="Comma 2 8" xfId="451" xr:uid="{00000000-0005-0000-0000-00007B010000}"/>
    <cellStyle name="Comma 2 9" xfId="452" xr:uid="{00000000-0005-0000-0000-00007C010000}"/>
    <cellStyle name="Comma 2_201_GL_Eden wellness_troskovnik_11-11-14" xfId="453" xr:uid="{00000000-0005-0000-0000-00007D010000}"/>
    <cellStyle name="Comma 20" xfId="454" xr:uid="{00000000-0005-0000-0000-00007E010000}"/>
    <cellStyle name="Comma 21" xfId="455" xr:uid="{00000000-0005-0000-0000-00007F010000}"/>
    <cellStyle name="Comma 22" xfId="456" xr:uid="{00000000-0005-0000-0000-000080010000}"/>
    <cellStyle name="Comma 23" xfId="457" xr:uid="{00000000-0005-0000-0000-000081010000}"/>
    <cellStyle name="Comma 24" xfId="458" xr:uid="{00000000-0005-0000-0000-000082010000}"/>
    <cellStyle name="Comma 25" xfId="459" xr:uid="{00000000-0005-0000-0000-000083010000}"/>
    <cellStyle name="Comma 26" xfId="460" xr:uid="{00000000-0005-0000-0000-000084010000}"/>
    <cellStyle name="Comma 27" xfId="461" xr:uid="{00000000-0005-0000-0000-000085010000}"/>
    <cellStyle name="Comma 28" xfId="462" xr:uid="{00000000-0005-0000-0000-000086010000}"/>
    <cellStyle name="Comma 29" xfId="463" xr:uid="{00000000-0005-0000-0000-000087010000}"/>
    <cellStyle name="Comma 3" xfId="12" xr:uid="{00000000-0005-0000-0000-000088010000}"/>
    <cellStyle name="Comma 3 2" xfId="464" xr:uid="{00000000-0005-0000-0000-000089010000}"/>
    <cellStyle name="Comma 3 2 2" xfId="465" xr:uid="{00000000-0005-0000-0000-00008A010000}"/>
    <cellStyle name="Comma 3 3" xfId="105" xr:uid="{00000000-0005-0000-0000-00008B010000}"/>
    <cellStyle name="Comma 4" xfId="466" xr:uid="{00000000-0005-0000-0000-00008C010000}"/>
    <cellStyle name="Comma 4 2" xfId="467" xr:uid="{00000000-0005-0000-0000-00008D010000}"/>
    <cellStyle name="Comma 5" xfId="468" xr:uid="{00000000-0005-0000-0000-00008E010000}"/>
    <cellStyle name="Comma 5 2" xfId="469" xr:uid="{00000000-0005-0000-0000-00008F010000}"/>
    <cellStyle name="Comma 5 3" xfId="470" xr:uid="{00000000-0005-0000-0000-000090010000}"/>
    <cellStyle name="Comma 6" xfId="471" xr:uid="{00000000-0005-0000-0000-000091010000}"/>
    <cellStyle name="Comma 6 2" xfId="472" xr:uid="{00000000-0005-0000-0000-000092010000}"/>
    <cellStyle name="Comma 7" xfId="473" xr:uid="{00000000-0005-0000-0000-000093010000}"/>
    <cellStyle name="Comma 7 2" xfId="474" xr:uid="{00000000-0005-0000-0000-000094010000}"/>
    <cellStyle name="Comma 8" xfId="475" xr:uid="{00000000-0005-0000-0000-000095010000}"/>
    <cellStyle name="Comma 8 2" xfId="884" xr:uid="{00000000-0005-0000-0000-000096010000}"/>
    <cellStyle name="Comma 9" xfId="476" xr:uid="{00000000-0005-0000-0000-000097010000}"/>
    <cellStyle name="Currency" xfId="2" builtinId="4"/>
    <cellStyle name="Currency 2" xfId="3" xr:uid="{00000000-0005-0000-0000-000099010000}"/>
    <cellStyle name="Currency 2 2" xfId="16" xr:uid="{00000000-0005-0000-0000-00009A010000}"/>
    <cellStyle name="Currency 2 2 2" xfId="53" xr:uid="{00000000-0005-0000-0000-00009B010000}"/>
    <cellStyle name="Currency 2 2 2 2" xfId="846" xr:uid="{00000000-0005-0000-0000-00009C010000}"/>
    <cellStyle name="Currency 2 2 3" xfId="58" xr:uid="{00000000-0005-0000-0000-00009D010000}"/>
    <cellStyle name="Currency 2 2 4" xfId="848" xr:uid="{00000000-0005-0000-0000-00009E010000}"/>
    <cellStyle name="Currency 2 3" xfId="22" xr:uid="{00000000-0005-0000-0000-00009F010000}"/>
    <cellStyle name="Currency 2 3 2" xfId="106" xr:uid="{00000000-0005-0000-0000-0000A0010000}"/>
    <cellStyle name="Currency 2 3 3" xfId="851" xr:uid="{00000000-0005-0000-0000-0000A1010000}"/>
    <cellStyle name="Currency 2 4" xfId="836" xr:uid="{00000000-0005-0000-0000-0000A2010000}"/>
    <cellStyle name="Currency 2 4 2" xfId="893" xr:uid="{00000000-0005-0000-0000-0000A3010000}"/>
    <cellStyle name="Currency 2 5" xfId="50" xr:uid="{00000000-0005-0000-0000-0000A4010000}"/>
    <cellStyle name="Currency 2 6" xfId="845" xr:uid="{00000000-0005-0000-0000-0000A5010000}"/>
    <cellStyle name="Currency 3" xfId="13" xr:uid="{00000000-0005-0000-0000-0000A6010000}"/>
    <cellStyle name="Currency 3 2" xfId="107" xr:uid="{00000000-0005-0000-0000-0000A7010000}"/>
    <cellStyle name="Currency 3 3" xfId="852" xr:uid="{00000000-0005-0000-0000-0000A8010000}"/>
    <cellStyle name="Currency 4" xfId="477" xr:uid="{00000000-0005-0000-0000-0000A9010000}"/>
    <cellStyle name="Currency 4 2" xfId="885" xr:uid="{00000000-0005-0000-0000-0000AA010000}"/>
    <cellStyle name="Default_Uvuceni" xfId="478" xr:uid="{00000000-0005-0000-0000-0000AB010000}"/>
    <cellStyle name="Dobro 2" xfId="80" xr:uid="{00000000-0005-0000-0000-0000AC010000}"/>
    <cellStyle name="Dobro 2 2" xfId="479" xr:uid="{00000000-0005-0000-0000-0000AD010000}"/>
    <cellStyle name="Dobro 3" xfId="480" xr:uid="{00000000-0005-0000-0000-0000AE010000}"/>
    <cellStyle name="Dobro 4" xfId="122" xr:uid="{00000000-0005-0000-0000-0000AF010000}"/>
    <cellStyle name="Emphasis 1" xfId="481" xr:uid="{00000000-0005-0000-0000-0000B0010000}"/>
    <cellStyle name="Emphasis 2" xfId="482" xr:uid="{00000000-0005-0000-0000-0000B1010000}"/>
    <cellStyle name="Emphasis 3" xfId="483" xr:uid="{00000000-0005-0000-0000-0000B2010000}"/>
    <cellStyle name="Euro" xfId="484" xr:uid="{00000000-0005-0000-0000-0000B3010000}"/>
    <cellStyle name="Excel Built-in Normal" xfId="485" xr:uid="{00000000-0005-0000-0000-0000B4010000}"/>
    <cellStyle name="Excel_BuiltIn_Normal 3" xfId="486" xr:uid="{00000000-0005-0000-0000-0000B5010000}"/>
    <cellStyle name="Good 10" xfId="487" xr:uid="{00000000-0005-0000-0000-0000B6010000}"/>
    <cellStyle name="Good 11" xfId="488" xr:uid="{00000000-0005-0000-0000-0000B7010000}"/>
    <cellStyle name="Good 12" xfId="489" xr:uid="{00000000-0005-0000-0000-0000B8010000}"/>
    <cellStyle name="Good 13" xfId="490" xr:uid="{00000000-0005-0000-0000-0000B9010000}"/>
    <cellStyle name="Good 14" xfId="491" xr:uid="{00000000-0005-0000-0000-0000BA010000}"/>
    <cellStyle name="Good 15" xfId="492" xr:uid="{00000000-0005-0000-0000-0000BB010000}"/>
    <cellStyle name="Good 16" xfId="493" xr:uid="{00000000-0005-0000-0000-0000BC010000}"/>
    <cellStyle name="Good 17" xfId="494" xr:uid="{00000000-0005-0000-0000-0000BD010000}"/>
    <cellStyle name="Good 18" xfId="495" xr:uid="{00000000-0005-0000-0000-0000BE010000}"/>
    <cellStyle name="Good 19" xfId="496" xr:uid="{00000000-0005-0000-0000-0000BF010000}"/>
    <cellStyle name="Good 2" xfId="497" xr:uid="{00000000-0005-0000-0000-0000C0010000}"/>
    <cellStyle name="Good 20" xfId="498" xr:uid="{00000000-0005-0000-0000-0000C1010000}"/>
    <cellStyle name="Good 21" xfId="499" xr:uid="{00000000-0005-0000-0000-0000C2010000}"/>
    <cellStyle name="Good 22" xfId="500" xr:uid="{00000000-0005-0000-0000-0000C3010000}"/>
    <cellStyle name="Good 23" xfId="501" xr:uid="{00000000-0005-0000-0000-0000C4010000}"/>
    <cellStyle name="Good 24" xfId="502" xr:uid="{00000000-0005-0000-0000-0000C5010000}"/>
    <cellStyle name="Good 25" xfId="503" xr:uid="{00000000-0005-0000-0000-0000C6010000}"/>
    <cellStyle name="Good 26" xfId="504" xr:uid="{00000000-0005-0000-0000-0000C7010000}"/>
    <cellStyle name="Good 27" xfId="505" xr:uid="{00000000-0005-0000-0000-0000C8010000}"/>
    <cellStyle name="Good 28" xfId="506" xr:uid="{00000000-0005-0000-0000-0000C9010000}"/>
    <cellStyle name="Good 29" xfId="507" xr:uid="{00000000-0005-0000-0000-0000CA010000}"/>
    <cellStyle name="Good 3" xfId="508" xr:uid="{00000000-0005-0000-0000-0000CB010000}"/>
    <cellStyle name="Good 4" xfId="509" xr:uid="{00000000-0005-0000-0000-0000CC010000}"/>
    <cellStyle name="Good 5" xfId="510" xr:uid="{00000000-0005-0000-0000-0000CD010000}"/>
    <cellStyle name="Good 6" xfId="511" xr:uid="{00000000-0005-0000-0000-0000CE010000}"/>
    <cellStyle name="Good 7" xfId="512" xr:uid="{00000000-0005-0000-0000-0000CF010000}"/>
    <cellStyle name="Good 8" xfId="513" xr:uid="{00000000-0005-0000-0000-0000D0010000}"/>
    <cellStyle name="Good 9" xfId="514" xr:uid="{00000000-0005-0000-0000-0000D1010000}"/>
    <cellStyle name="Hyperlink 10" xfId="515" xr:uid="{00000000-0005-0000-0000-0000D2010000}"/>
    <cellStyle name="Hyperlink 11" xfId="516" xr:uid="{00000000-0005-0000-0000-0000D3010000}"/>
    <cellStyle name="Hyperlink 12" xfId="517" xr:uid="{00000000-0005-0000-0000-0000D4010000}"/>
    <cellStyle name="Hyperlink 13" xfId="518" xr:uid="{00000000-0005-0000-0000-0000D5010000}"/>
    <cellStyle name="Hyperlink 14" xfId="519" xr:uid="{00000000-0005-0000-0000-0000D6010000}"/>
    <cellStyle name="Hyperlink 15" xfId="520" xr:uid="{00000000-0005-0000-0000-0000D7010000}"/>
    <cellStyle name="Hyperlink 16" xfId="521" xr:uid="{00000000-0005-0000-0000-0000D8010000}"/>
    <cellStyle name="Hyperlink 17" xfId="522" xr:uid="{00000000-0005-0000-0000-0000D9010000}"/>
    <cellStyle name="Hyperlink 18" xfId="523" xr:uid="{00000000-0005-0000-0000-0000DA010000}"/>
    <cellStyle name="Hyperlink 19" xfId="524" xr:uid="{00000000-0005-0000-0000-0000DB010000}"/>
    <cellStyle name="Hyperlink 2" xfId="121" xr:uid="{00000000-0005-0000-0000-0000DC010000}"/>
    <cellStyle name="Hyperlink 2 2" xfId="526" xr:uid="{00000000-0005-0000-0000-0000DD010000}"/>
    <cellStyle name="Hyperlink 2 3" xfId="525" xr:uid="{00000000-0005-0000-0000-0000DE010000}"/>
    <cellStyle name="Hyperlink 20" xfId="527" xr:uid="{00000000-0005-0000-0000-0000DF010000}"/>
    <cellStyle name="Hyperlink 21" xfId="528" xr:uid="{00000000-0005-0000-0000-0000E0010000}"/>
    <cellStyle name="Hyperlink 22" xfId="529" xr:uid="{00000000-0005-0000-0000-0000E1010000}"/>
    <cellStyle name="Hyperlink 23" xfId="530" xr:uid="{00000000-0005-0000-0000-0000E2010000}"/>
    <cellStyle name="Hyperlink 24" xfId="531" xr:uid="{00000000-0005-0000-0000-0000E3010000}"/>
    <cellStyle name="Hyperlink 25" xfId="532" xr:uid="{00000000-0005-0000-0000-0000E4010000}"/>
    <cellStyle name="Hyperlink 26" xfId="533" xr:uid="{00000000-0005-0000-0000-0000E5010000}"/>
    <cellStyle name="Hyperlink 27" xfId="534" xr:uid="{00000000-0005-0000-0000-0000E6010000}"/>
    <cellStyle name="Hyperlink 3" xfId="535" xr:uid="{00000000-0005-0000-0000-0000E7010000}"/>
    <cellStyle name="Hyperlink 4" xfId="536" xr:uid="{00000000-0005-0000-0000-0000E8010000}"/>
    <cellStyle name="Hyperlink 5" xfId="537" xr:uid="{00000000-0005-0000-0000-0000E9010000}"/>
    <cellStyle name="Hyperlink 6" xfId="538" xr:uid="{00000000-0005-0000-0000-0000EA010000}"/>
    <cellStyle name="Hyperlink 7" xfId="539" xr:uid="{00000000-0005-0000-0000-0000EB010000}"/>
    <cellStyle name="Hyperlink 8" xfId="540" xr:uid="{00000000-0005-0000-0000-0000EC010000}"/>
    <cellStyle name="Hyperlink 9" xfId="541" xr:uid="{00000000-0005-0000-0000-0000ED010000}"/>
    <cellStyle name="Input 10" xfId="542" xr:uid="{00000000-0005-0000-0000-0000EE010000}"/>
    <cellStyle name="Input 11" xfId="543" xr:uid="{00000000-0005-0000-0000-0000EF010000}"/>
    <cellStyle name="Input 12" xfId="544" xr:uid="{00000000-0005-0000-0000-0000F0010000}"/>
    <cellStyle name="Input 13" xfId="545" xr:uid="{00000000-0005-0000-0000-0000F1010000}"/>
    <cellStyle name="Input 14" xfId="546" xr:uid="{00000000-0005-0000-0000-0000F2010000}"/>
    <cellStyle name="Input 15" xfId="547" xr:uid="{00000000-0005-0000-0000-0000F3010000}"/>
    <cellStyle name="Input 16" xfId="548" xr:uid="{00000000-0005-0000-0000-0000F4010000}"/>
    <cellStyle name="Input 17" xfId="549" xr:uid="{00000000-0005-0000-0000-0000F5010000}"/>
    <cellStyle name="Input 18" xfId="550" xr:uid="{00000000-0005-0000-0000-0000F6010000}"/>
    <cellStyle name="Input 19" xfId="551" xr:uid="{00000000-0005-0000-0000-0000F7010000}"/>
    <cellStyle name="Input 2" xfId="552" xr:uid="{00000000-0005-0000-0000-0000F8010000}"/>
    <cellStyle name="Input 20" xfId="553" xr:uid="{00000000-0005-0000-0000-0000F9010000}"/>
    <cellStyle name="Input 21" xfId="554" xr:uid="{00000000-0005-0000-0000-0000FA010000}"/>
    <cellStyle name="Input 22" xfId="555" xr:uid="{00000000-0005-0000-0000-0000FB010000}"/>
    <cellStyle name="Input 23" xfId="556" xr:uid="{00000000-0005-0000-0000-0000FC010000}"/>
    <cellStyle name="Input 24" xfId="557" xr:uid="{00000000-0005-0000-0000-0000FD010000}"/>
    <cellStyle name="Input 25" xfId="558" xr:uid="{00000000-0005-0000-0000-0000FE010000}"/>
    <cellStyle name="Input 26" xfId="559" xr:uid="{00000000-0005-0000-0000-0000FF010000}"/>
    <cellStyle name="Input 27" xfId="560" xr:uid="{00000000-0005-0000-0000-000000020000}"/>
    <cellStyle name="Input 28" xfId="561" xr:uid="{00000000-0005-0000-0000-000001020000}"/>
    <cellStyle name="Input 29" xfId="562" xr:uid="{00000000-0005-0000-0000-000002020000}"/>
    <cellStyle name="Input 3" xfId="563" xr:uid="{00000000-0005-0000-0000-000003020000}"/>
    <cellStyle name="Input 4" xfId="564" xr:uid="{00000000-0005-0000-0000-000004020000}"/>
    <cellStyle name="Input 5" xfId="565" xr:uid="{00000000-0005-0000-0000-000005020000}"/>
    <cellStyle name="Input 6" xfId="566" xr:uid="{00000000-0005-0000-0000-000006020000}"/>
    <cellStyle name="Input 7" xfId="567" xr:uid="{00000000-0005-0000-0000-000007020000}"/>
    <cellStyle name="Input 8" xfId="568" xr:uid="{00000000-0005-0000-0000-000008020000}"/>
    <cellStyle name="Input 9" xfId="569" xr:uid="{00000000-0005-0000-0000-000009020000}"/>
    <cellStyle name="Isticanje1 2" xfId="81" xr:uid="{00000000-0005-0000-0000-00000A020000}"/>
    <cellStyle name="Isticanje2 2" xfId="82" xr:uid="{00000000-0005-0000-0000-00000B020000}"/>
    <cellStyle name="Isticanje3 2" xfId="83" xr:uid="{00000000-0005-0000-0000-00000C020000}"/>
    <cellStyle name="Isticanje4 2" xfId="84" xr:uid="{00000000-0005-0000-0000-00000D020000}"/>
    <cellStyle name="Isticanje5 2" xfId="85" xr:uid="{00000000-0005-0000-0000-00000E020000}"/>
    <cellStyle name="Isticanje6 2" xfId="86" xr:uid="{00000000-0005-0000-0000-00000F020000}"/>
    <cellStyle name="Izlaz 2" xfId="87" xr:uid="{00000000-0005-0000-0000-000010020000}"/>
    <cellStyle name="Izlaz 2 2" xfId="570" xr:uid="{00000000-0005-0000-0000-000011020000}"/>
    <cellStyle name="Izlaz 3" xfId="571" xr:uid="{00000000-0005-0000-0000-000012020000}"/>
    <cellStyle name="Izračun 2" xfId="88" xr:uid="{00000000-0005-0000-0000-000013020000}"/>
    <cellStyle name="kolona A" xfId="572" xr:uid="{00000000-0005-0000-0000-000014020000}"/>
    <cellStyle name="kolona B" xfId="573" xr:uid="{00000000-0005-0000-0000-000015020000}"/>
    <cellStyle name="kolona C" xfId="574" xr:uid="{00000000-0005-0000-0000-000016020000}"/>
    <cellStyle name="kolona D" xfId="575" xr:uid="{00000000-0005-0000-0000-000017020000}"/>
    <cellStyle name="kolona E" xfId="576" xr:uid="{00000000-0005-0000-0000-000018020000}"/>
    <cellStyle name="kolona F" xfId="577" xr:uid="{00000000-0005-0000-0000-000019020000}"/>
    <cellStyle name="kolona G" xfId="578" xr:uid="{00000000-0005-0000-0000-00001A020000}"/>
    <cellStyle name="kolona H" xfId="579" xr:uid="{00000000-0005-0000-0000-00001B020000}"/>
    <cellStyle name="Loše 2" xfId="89" xr:uid="{00000000-0005-0000-0000-00001C020000}"/>
    <cellStyle name="Naslov 1 2" xfId="91" xr:uid="{00000000-0005-0000-0000-00001D020000}"/>
    <cellStyle name="Naslov 1 2 2" xfId="580" xr:uid="{00000000-0005-0000-0000-00001E020000}"/>
    <cellStyle name="Naslov 2 2" xfId="92" xr:uid="{00000000-0005-0000-0000-00001F020000}"/>
    <cellStyle name="Naslov 3 2" xfId="93" xr:uid="{00000000-0005-0000-0000-000020020000}"/>
    <cellStyle name="Naslov 4 2" xfId="94" xr:uid="{00000000-0005-0000-0000-000021020000}"/>
    <cellStyle name="Naslov 5" xfId="90" xr:uid="{00000000-0005-0000-0000-000022020000}"/>
    <cellStyle name="Navadno 6" xfId="581" xr:uid="{00000000-0005-0000-0000-000023020000}"/>
    <cellStyle name="Navadno_bravarska" xfId="582" xr:uid="{00000000-0005-0000-0000-000024020000}"/>
    <cellStyle name="Neutral 10" xfId="583" xr:uid="{00000000-0005-0000-0000-000025020000}"/>
    <cellStyle name="Neutral 11" xfId="584" xr:uid="{00000000-0005-0000-0000-000026020000}"/>
    <cellStyle name="Neutral 12" xfId="585" xr:uid="{00000000-0005-0000-0000-000027020000}"/>
    <cellStyle name="Neutral 13" xfId="586" xr:uid="{00000000-0005-0000-0000-000028020000}"/>
    <cellStyle name="Neutral 14" xfId="587" xr:uid="{00000000-0005-0000-0000-000029020000}"/>
    <cellStyle name="Neutral 15" xfId="588" xr:uid="{00000000-0005-0000-0000-00002A020000}"/>
    <cellStyle name="Neutral 16" xfId="589" xr:uid="{00000000-0005-0000-0000-00002B020000}"/>
    <cellStyle name="Neutral 17" xfId="590" xr:uid="{00000000-0005-0000-0000-00002C020000}"/>
    <cellStyle name="Neutral 18" xfId="591" xr:uid="{00000000-0005-0000-0000-00002D020000}"/>
    <cellStyle name="Neutral 19" xfId="592" xr:uid="{00000000-0005-0000-0000-00002E020000}"/>
    <cellStyle name="Neutral 2" xfId="593" xr:uid="{00000000-0005-0000-0000-00002F020000}"/>
    <cellStyle name="Neutral 20" xfId="594" xr:uid="{00000000-0005-0000-0000-000030020000}"/>
    <cellStyle name="Neutral 21" xfId="595" xr:uid="{00000000-0005-0000-0000-000031020000}"/>
    <cellStyle name="Neutral 22" xfId="596" xr:uid="{00000000-0005-0000-0000-000032020000}"/>
    <cellStyle name="Neutral 23" xfId="597" xr:uid="{00000000-0005-0000-0000-000033020000}"/>
    <cellStyle name="Neutral 24" xfId="598" xr:uid="{00000000-0005-0000-0000-000034020000}"/>
    <cellStyle name="Neutral 25" xfId="599" xr:uid="{00000000-0005-0000-0000-000035020000}"/>
    <cellStyle name="Neutral 26" xfId="600" xr:uid="{00000000-0005-0000-0000-000036020000}"/>
    <cellStyle name="Neutral 27" xfId="601" xr:uid="{00000000-0005-0000-0000-000037020000}"/>
    <cellStyle name="Neutral 28" xfId="602" xr:uid="{00000000-0005-0000-0000-000038020000}"/>
    <cellStyle name="Neutral 29" xfId="603" xr:uid="{00000000-0005-0000-0000-000039020000}"/>
    <cellStyle name="Neutral 3" xfId="604" xr:uid="{00000000-0005-0000-0000-00003A020000}"/>
    <cellStyle name="Neutral 4" xfId="605" xr:uid="{00000000-0005-0000-0000-00003B020000}"/>
    <cellStyle name="Neutral 5" xfId="606" xr:uid="{00000000-0005-0000-0000-00003C020000}"/>
    <cellStyle name="Neutral 6" xfId="607" xr:uid="{00000000-0005-0000-0000-00003D020000}"/>
    <cellStyle name="Neutral 7" xfId="608" xr:uid="{00000000-0005-0000-0000-00003E020000}"/>
    <cellStyle name="Neutral 8" xfId="609" xr:uid="{00000000-0005-0000-0000-00003F020000}"/>
    <cellStyle name="Neutral 9" xfId="610" xr:uid="{00000000-0005-0000-0000-000040020000}"/>
    <cellStyle name="Neutralno 2" xfId="95" xr:uid="{00000000-0005-0000-0000-000041020000}"/>
    <cellStyle name="Normal" xfId="0" builtinId="0"/>
    <cellStyle name="Normal 10" xfId="108" xr:uid="{00000000-0005-0000-0000-000043020000}"/>
    <cellStyle name="Normal 10 2" xfId="27" xr:uid="{00000000-0005-0000-0000-000044020000}"/>
    <cellStyle name="Normal 10 2 2" xfId="611" xr:uid="{00000000-0005-0000-0000-000045020000}"/>
    <cellStyle name="Normal 10 3" xfId="612" xr:uid="{00000000-0005-0000-0000-000046020000}"/>
    <cellStyle name="Normal 10_TEHNIKA_restoran_ Oleandar_rev1_otk" xfId="613" xr:uid="{00000000-0005-0000-0000-000047020000}"/>
    <cellStyle name="Normal 11" xfId="48" xr:uid="{00000000-0005-0000-0000-000048020000}"/>
    <cellStyle name="Normal 11 2" xfId="615" xr:uid="{00000000-0005-0000-0000-000049020000}"/>
    <cellStyle name="Normal 11 2 2" xfId="616" xr:uid="{00000000-0005-0000-0000-00004A020000}"/>
    <cellStyle name="Normal 11 3" xfId="614" xr:uid="{00000000-0005-0000-0000-00004B020000}"/>
    <cellStyle name="Normal 12" xfId="31" xr:uid="{00000000-0005-0000-0000-00004C020000}"/>
    <cellStyle name="Normal 12 2" xfId="618" xr:uid="{00000000-0005-0000-0000-00004D020000}"/>
    <cellStyle name="Normal 12 3" xfId="617" xr:uid="{00000000-0005-0000-0000-00004E020000}"/>
    <cellStyle name="Normal 13" xfId="619" xr:uid="{00000000-0005-0000-0000-00004F020000}"/>
    <cellStyle name="Normal 13 2" xfId="620" xr:uid="{00000000-0005-0000-0000-000050020000}"/>
    <cellStyle name="Normal 138" xfId="621" xr:uid="{00000000-0005-0000-0000-000051020000}"/>
    <cellStyle name="Normal 15" xfId="622" xr:uid="{00000000-0005-0000-0000-000052020000}"/>
    <cellStyle name="Normal 16" xfId="623" xr:uid="{00000000-0005-0000-0000-000053020000}"/>
    <cellStyle name="Normal 17" xfId="624" xr:uid="{00000000-0005-0000-0000-000054020000}"/>
    <cellStyle name="Normal 18" xfId="625" xr:uid="{00000000-0005-0000-0000-000055020000}"/>
    <cellStyle name="Normal 19" xfId="626" xr:uid="{00000000-0005-0000-0000-000056020000}"/>
    <cellStyle name="Normal 19 10" xfId="41" xr:uid="{00000000-0005-0000-0000-000057020000}"/>
    <cellStyle name="Normal 2" xfId="4" xr:uid="{00000000-0005-0000-0000-000058020000}"/>
    <cellStyle name="Normal 2 10" xfId="627" xr:uid="{00000000-0005-0000-0000-000059020000}"/>
    <cellStyle name="Normal 2 11" xfId="628" xr:uid="{00000000-0005-0000-0000-00005A020000}"/>
    <cellStyle name="Normal 2 12" xfId="629" xr:uid="{00000000-0005-0000-0000-00005B020000}"/>
    <cellStyle name="Normal 2 13" xfId="630" xr:uid="{00000000-0005-0000-0000-00005C020000}"/>
    <cellStyle name="Normal 2 14" xfId="631" xr:uid="{00000000-0005-0000-0000-00005D020000}"/>
    <cellStyle name="Normal 2 15" xfId="632" xr:uid="{00000000-0005-0000-0000-00005E020000}"/>
    <cellStyle name="Normal 2 16" xfId="633" xr:uid="{00000000-0005-0000-0000-00005F020000}"/>
    <cellStyle name="Normal 2 17" xfId="634" xr:uid="{00000000-0005-0000-0000-000060020000}"/>
    <cellStyle name="Normal 2 18" xfId="635" xr:uid="{00000000-0005-0000-0000-000061020000}"/>
    <cellStyle name="Normal 2 19" xfId="636" xr:uid="{00000000-0005-0000-0000-000062020000}"/>
    <cellStyle name="Normal 2 2" xfId="33" xr:uid="{00000000-0005-0000-0000-000063020000}"/>
    <cellStyle name="Normal 2 2 2" xfId="46" xr:uid="{00000000-0005-0000-0000-000064020000}"/>
    <cellStyle name="Normal 2 2 2 2" xfId="120" xr:uid="{00000000-0005-0000-0000-000065020000}"/>
    <cellStyle name="Normal 2 2 2 2 2" xfId="856" xr:uid="{00000000-0005-0000-0000-000066020000}"/>
    <cellStyle name="Normal 2 2 2 2 3" xfId="899" xr:uid="{00000000-0005-0000-0000-000067020000}"/>
    <cellStyle name="Normal 2 2 3" xfId="637" xr:uid="{00000000-0005-0000-0000-000068020000}"/>
    <cellStyle name="Normal 2 2 4" xfId="638" xr:uid="{00000000-0005-0000-0000-000069020000}"/>
    <cellStyle name="Normal 2 2 5" xfId="639" xr:uid="{00000000-0005-0000-0000-00006A020000}"/>
    <cellStyle name="Normal 2 2 6" xfId="640" xr:uid="{00000000-0005-0000-0000-00006B020000}"/>
    <cellStyle name="Normal 2 2_TEHNIKA_restoran_ Oleandar_rev1_otk" xfId="641" xr:uid="{00000000-0005-0000-0000-00006C020000}"/>
    <cellStyle name="Normal 2 20" xfId="642" xr:uid="{00000000-0005-0000-0000-00006D020000}"/>
    <cellStyle name="Normal 2 21" xfId="643" xr:uid="{00000000-0005-0000-0000-00006E020000}"/>
    <cellStyle name="Normal 2 22" xfId="644" xr:uid="{00000000-0005-0000-0000-00006F020000}"/>
    <cellStyle name="Normal 2 23" xfId="645" xr:uid="{00000000-0005-0000-0000-000070020000}"/>
    <cellStyle name="Normal 2 24" xfId="646" xr:uid="{00000000-0005-0000-0000-000071020000}"/>
    <cellStyle name="Normal 2 25" xfId="32" xr:uid="{00000000-0005-0000-0000-000072020000}"/>
    <cellStyle name="Normal 2 3" xfId="647" xr:uid="{00000000-0005-0000-0000-000073020000}"/>
    <cellStyle name="Normal 2 4" xfId="648" xr:uid="{00000000-0005-0000-0000-000074020000}"/>
    <cellStyle name="Normal 2 5" xfId="649" xr:uid="{00000000-0005-0000-0000-000075020000}"/>
    <cellStyle name="Normal 2 5 2" xfId="650" xr:uid="{00000000-0005-0000-0000-000076020000}"/>
    <cellStyle name="Normal 2 5 3" xfId="651" xr:uid="{00000000-0005-0000-0000-000077020000}"/>
    <cellStyle name="Normal 2 5 4" xfId="652" xr:uid="{00000000-0005-0000-0000-000078020000}"/>
    <cellStyle name="Normal 2 5_TEHNIKA_restoran_ Oleandar_rev1_otk" xfId="653" xr:uid="{00000000-0005-0000-0000-000079020000}"/>
    <cellStyle name="Normal 2 6" xfId="109" xr:uid="{00000000-0005-0000-0000-00007A020000}"/>
    <cellStyle name="Normal 2 6 2" xfId="655" xr:uid="{00000000-0005-0000-0000-00007B020000}"/>
    <cellStyle name="Normal 2 6 3" xfId="654" xr:uid="{00000000-0005-0000-0000-00007C020000}"/>
    <cellStyle name="Normal 2 7" xfId="656" xr:uid="{00000000-0005-0000-0000-00007D020000}"/>
    <cellStyle name="Normal 2 8" xfId="657" xr:uid="{00000000-0005-0000-0000-00007E020000}"/>
    <cellStyle name="Normal 2 9" xfId="658" xr:uid="{00000000-0005-0000-0000-00007F020000}"/>
    <cellStyle name="Normal 20" xfId="659" xr:uid="{00000000-0005-0000-0000-000080020000}"/>
    <cellStyle name="Normal 20 2" xfId="660" xr:uid="{00000000-0005-0000-0000-000081020000}"/>
    <cellStyle name="Normal 20 3" xfId="661" xr:uid="{00000000-0005-0000-0000-000082020000}"/>
    <cellStyle name="Normal 20 4" xfId="662" xr:uid="{00000000-0005-0000-0000-000083020000}"/>
    <cellStyle name="Normal 21" xfId="663" xr:uid="{00000000-0005-0000-0000-000084020000}"/>
    <cellStyle name="Normal 21 2" xfId="664" xr:uid="{00000000-0005-0000-0000-000085020000}"/>
    <cellStyle name="Normal 22" xfId="665" xr:uid="{00000000-0005-0000-0000-000086020000}"/>
    <cellStyle name="Normal 23" xfId="666" xr:uid="{00000000-0005-0000-0000-000087020000}"/>
    <cellStyle name="Normal 24" xfId="667" xr:uid="{00000000-0005-0000-0000-000088020000}"/>
    <cellStyle name="Normal 24 2" xfId="668" xr:uid="{00000000-0005-0000-0000-000089020000}"/>
    <cellStyle name="Normal 25" xfId="669" xr:uid="{00000000-0005-0000-0000-00008A020000}"/>
    <cellStyle name="Normal 26" xfId="670" xr:uid="{00000000-0005-0000-0000-00008B020000}"/>
    <cellStyle name="Normal 27" xfId="671" xr:uid="{00000000-0005-0000-0000-00008C020000}"/>
    <cellStyle name="Normal 28" xfId="672" xr:uid="{00000000-0005-0000-0000-00008D020000}"/>
    <cellStyle name="Normal 29" xfId="673" xr:uid="{00000000-0005-0000-0000-00008E020000}"/>
    <cellStyle name="Normal 3" xfId="14" xr:uid="{00000000-0005-0000-0000-00008F020000}"/>
    <cellStyle name="Normal 3 10" xfId="674" xr:uid="{00000000-0005-0000-0000-000090020000}"/>
    <cellStyle name="Normal 3 11" xfId="675" xr:uid="{00000000-0005-0000-0000-000091020000}"/>
    <cellStyle name="Normal 3 12" xfId="676" xr:uid="{00000000-0005-0000-0000-000092020000}"/>
    <cellStyle name="Normal 3 13" xfId="677" xr:uid="{00000000-0005-0000-0000-000093020000}"/>
    <cellStyle name="Normal 3 14" xfId="678" xr:uid="{00000000-0005-0000-0000-000094020000}"/>
    <cellStyle name="Normal 3 15" xfId="34" xr:uid="{00000000-0005-0000-0000-000095020000}"/>
    <cellStyle name="Normal 3 18" xfId="124" xr:uid="{00000000-0005-0000-0000-000096020000}"/>
    <cellStyle name="Normal 3 2" xfId="20" xr:uid="{00000000-0005-0000-0000-000097020000}"/>
    <cellStyle name="Normal 3 2 2" xfId="110" xr:uid="{00000000-0005-0000-0000-000098020000}"/>
    <cellStyle name="Normal 3 2 2 2" xfId="680" xr:uid="{00000000-0005-0000-0000-000099020000}"/>
    <cellStyle name="Normal 3 2 2 3" xfId="679" xr:uid="{00000000-0005-0000-0000-00009A020000}"/>
    <cellStyle name="Normal 3 2 2 4" xfId="853" xr:uid="{00000000-0005-0000-0000-00009B020000}"/>
    <cellStyle name="Normal 3 2 3" xfId="54" xr:uid="{00000000-0005-0000-0000-00009C020000}"/>
    <cellStyle name="Normal 3 3" xfId="111" xr:uid="{00000000-0005-0000-0000-00009D020000}"/>
    <cellStyle name="Normal 3 3 2" xfId="682" xr:uid="{00000000-0005-0000-0000-00009E020000}"/>
    <cellStyle name="Normal 3 3 3" xfId="681" xr:uid="{00000000-0005-0000-0000-00009F020000}"/>
    <cellStyle name="Normal 3 4" xfId="683" xr:uid="{00000000-0005-0000-0000-0000A0020000}"/>
    <cellStyle name="Normal 3 5" xfId="684" xr:uid="{00000000-0005-0000-0000-0000A1020000}"/>
    <cellStyle name="Normal 3 6" xfId="685" xr:uid="{00000000-0005-0000-0000-0000A2020000}"/>
    <cellStyle name="Normal 3 7" xfId="686" xr:uid="{00000000-0005-0000-0000-0000A3020000}"/>
    <cellStyle name="Normal 3 8" xfId="687" xr:uid="{00000000-0005-0000-0000-0000A4020000}"/>
    <cellStyle name="Normal 3 9" xfId="688" xr:uid="{00000000-0005-0000-0000-0000A5020000}"/>
    <cellStyle name="Normal 30" xfId="689" xr:uid="{00000000-0005-0000-0000-0000A6020000}"/>
    <cellStyle name="Normal 33" xfId="690" xr:uid="{00000000-0005-0000-0000-0000A7020000}"/>
    <cellStyle name="Normal 34" xfId="691" xr:uid="{00000000-0005-0000-0000-0000A8020000}"/>
    <cellStyle name="Normal 35" xfId="692" xr:uid="{00000000-0005-0000-0000-0000A9020000}"/>
    <cellStyle name="Normal 36" xfId="693" xr:uid="{00000000-0005-0000-0000-0000AA020000}"/>
    <cellStyle name="Normal 37" xfId="694" xr:uid="{00000000-0005-0000-0000-0000AB020000}"/>
    <cellStyle name="Normal 38" xfId="695" xr:uid="{00000000-0005-0000-0000-0000AC020000}"/>
    <cellStyle name="Normal 39" xfId="696" xr:uid="{00000000-0005-0000-0000-0000AD020000}"/>
    <cellStyle name="Normal 39 2" xfId="697" xr:uid="{00000000-0005-0000-0000-0000AE020000}"/>
    <cellStyle name="Normal 39 2 2" xfId="887" xr:uid="{00000000-0005-0000-0000-0000AF020000}"/>
    <cellStyle name="Normal 39 3" xfId="886" xr:uid="{00000000-0005-0000-0000-0000B0020000}"/>
    <cellStyle name="Normal 4" xfId="11" xr:uid="{00000000-0005-0000-0000-0000B1020000}"/>
    <cellStyle name="Normal 4 10" xfId="698" xr:uid="{00000000-0005-0000-0000-0000B2020000}"/>
    <cellStyle name="Normal 4 11" xfId="699" xr:uid="{00000000-0005-0000-0000-0000B3020000}"/>
    <cellStyle name="Normal 4 12" xfId="35" xr:uid="{00000000-0005-0000-0000-0000B4020000}"/>
    <cellStyle name="Normal 4 2" xfId="103" xr:uid="{00000000-0005-0000-0000-0000B5020000}"/>
    <cellStyle name="Normal 4 2 2" xfId="700" xr:uid="{00000000-0005-0000-0000-0000B6020000}"/>
    <cellStyle name="Normal 4 3" xfId="701" xr:uid="{00000000-0005-0000-0000-0000B7020000}"/>
    <cellStyle name="Normal 4 4" xfId="702" xr:uid="{00000000-0005-0000-0000-0000B8020000}"/>
    <cellStyle name="Normal 4 5" xfId="703" xr:uid="{00000000-0005-0000-0000-0000B9020000}"/>
    <cellStyle name="Normal 4 6" xfId="704" xr:uid="{00000000-0005-0000-0000-0000BA020000}"/>
    <cellStyle name="Normal 4 7" xfId="705" xr:uid="{00000000-0005-0000-0000-0000BB020000}"/>
    <cellStyle name="Normal 4 8" xfId="706" xr:uid="{00000000-0005-0000-0000-0000BC020000}"/>
    <cellStyle name="Normal 4 9" xfId="707" xr:uid="{00000000-0005-0000-0000-0000BD020000}"/>
    <cellStyle name="Normal 44" xfId="708" xr:uid="{00000000-0005-0000-0000-0000BE020000}"/>
    <cellStyle name="Normal 49" xfId="112" xr:uid="{00000000-0005-0000-0000-0000BF020000}"/>
    <cellStyle name="Normal 49 2" xfId="709" xr:uid="{00000000-0005-0000-0000-0000C0020000}"/>
    <cellStyle name="Normal 5" xfId="36" xr:uid="{00000000-0005-0000-0000-0000C1020000}"/>
    <cellStyle name="Normal 5 10" xfId="710" xr:uid="{00000000-0005-0000-0000-0000C2020000}"/>
    <cellStyle name="Normal 5 11" xfId="711" xr:uid="{00000000-0005-0000-0000-0000C3020000}"/>
    <cellStyle name="Normal 5 12" xfId="712" xr:uid="{00000000-0005-0000-0000-0000C4020000}"/>
    <cellStyle name="Normal 5 13" xfId="713" xr:uid="{00000000-0005-0000-0000-0000C5020000}"/>
    <cellStyle name="Normal 5 14" xfId="714" xr:uid="{00000000-0005-0000-0000-0000C6020000}"/>
    <cellStyle name="Normal 5 15" xfId="715" xr:uid="{00000000-0005-0000-0000-0000C7020000}"/>
    <cellStyle name="Normal 5 15 2" xfId="888" xr:uid="{00000000-0005-0000-0000-0000C8020000}"/>
    <cellStyle name="Normal 5 2" xfId="47" xr:uid="{00000000-0005-0000-0000-0000C9020000}"/>
    <cellStyle name="Normal 5 2 2" xfId="717" xr:uid="{00000000-0005-0000-0000-0000CA020000}"/>
    <cellStyle name="Normal 5 2 3" xfId="716" xr:uid="{00000000-0005-0000-0000-0000CB020000}"/>
    <cellStyle name="Normal 5 3" xfId="718" xr:uid="{00000000-0005-0000-0000-0000CC020000}"/>
    <cellStyle name="Normal 5 4" xfId="719" xr:uid="{00000000-0005-0000-0000-0000CD020000}"/>
    <cellStyle name="Normal 5 5" xfId="720" xr:uid="{00000000-0005-0000-0000-0000CE020000}"/>
    <cellStyle name="Normal 5 6" xfId="721" xr:uid="{00000000-0005-0000-0000-0000CF020000}"/>
    <cellStyle name="Normal 5 7" xfId="722" xr:uid="{00000000-0005-0000-0000-0000D0020000}"/>
    <cellStyle name="Normal 5 8" xfId="723" xr:uid="{00000000-0005-0000-0000-0000D1020000}"/>
    <cellStyle name="Normal 5 9" xfId="724" xr:uid="{00000000-0005-0000-0000-0000D2020000}"/>
    <cellStyle name="Normal 58 2" xfId="42" xr:uid="{00000000-0005-0000-0000-0000D3020000}"/>
    <cellStyle name="Normal 58 2 2" xfId="839" xr:uid="{00000000-0005-0000-0000-0000D4020000}"/>
    <cellStyle name="Normal 6" xfId="37" xr:uid="{00000000-0005-0000-0000-0000D5020000}"/>
    <cellStyle name="Normal 6 10" xfId="837" xr:uid="{00000000-0005-0000-0000-0000D6020000}"/>
    <cellStyle name="Normal 6 10 2" xfId="894" xr:uid="{00000000-0005-0000-0000-0000D7020000}"/>
    <cellStyle name="Normal 6 2" xfId="113" xr:uid="{00000000-0005-0000-0000-0000D8020000}"/>
    <cellStyle name="Normal 6 2 2" xfId="725" xr:uid="{00000000-0005-0000-0000-0000D9020000}"/>
    <cellStyle name="Normal 6 2 3" xfId="854" xr:uid="{00000000-0005-0000-0000-0000DA020000}"/>
    <cellStyle name="Normal 6 3" xfId="726" xr:uid="{00000000-0005-0000-0000-0000DB020000}"/>
    <cellStyle name="Normal 6 3 2" xfId="727" xr:uid="{00000000-0005-0000-0000-0000DC020000}"/>
    <cellStyle name="Normal 6 4" xfId="728" xr:uid="{00000000-0005-0000-0000-0000DD020000}"/>
    <cellStyle name="Normal 6 5" xfId="729" xr:uid="{00000000-0005-0000-0000-0000DE020000}"/>
    <cellStyle name="Normal 6 6" xfId="730" xr:uid="{00000000-0005-0000-0000-0000DF020000}"/>
    <cellStyle name="Normal 6 7" xfId="731" xr:uid="{00000000-0005-0000-0000-0000E0020000}"/>
    <cellStyle name="Normal 6 8" xfId="732" xr:uid="{00000000-0005-0000-0000-0000E1020000}"/>
    <cellStyle name="Normal 6 9" xfId="835" xr:uid="{00000000-0005-0000-0000-0000E2020000}"/>
    <cellStyle name="Normal 6 9 2" xfId="892" xr:uid="{00000000-0005-0000-0000-0000E3020000}"/>
    <cellStyle name="Normal 7" xfId="733" xr:uid="{00000000-0005-0000-0000-0000E4020000}"/>
    <cellStyle name="Normal 7 2" xfId="734" xr:uid="{00000000-0005-0000-0000-0000E5020000}"/>
    <cellStyle name="Normal 7 3" xfId="735" xr:uid="{00000000-0005-0000-0000-0000E6020000}"/>
    <cellStyle name="Normal 7 4" xfId="736" xr:uid="{00000000-0005-0000-0000-0000E7020000}"/>
    <cellStyle name="Normal 7 5" xfId="737" xr:uid="{00000000-0005-0000-0000-0000E8020000}"/>
    <cellStyle name="Normal 7 6" xfId="738" xr:uid="{00000000-0005-0000-0000-0000E9020000}"/>
    <cellStyle name="Normal 7 7" xfId="739" xr:uid="{00000000-0005-0000-0000-0000EA020000}"/>
    <cellStyle name="Normal 7 8" xfId="740" xr:uid="{00000000-0005-0000-0000-0000EB020000}"/>
    <cellStyle name="Normal 8" xfId="741" xr:uid="{00000000-0005-0000-0000-0000EC020000}"/>
    <cellStyle name="Normal 9" xfId="742" xr:uid="{00000000-0005-0000-0000-0000ED020000}"/>
    <cellStyle name="Normal 9 2" xfId="43" xr:uid="{00000000-0005-0000-0000-0000EE020000}"/>
    <cellStyle name="Normal 9 3" xfId="889" xr:uid="{00000000-0005-0000-0000-0000EF020000}"/>
    <cellStyle name="Normal 98" xfId="44" xr:uid="{00000000-0005-0000-0000-0000F0020000}"/>
    <cellStyle name="Normal1" xfId="743" xr:uid="{00000000-0005-0000-0000-0000F2020000}"/>
    <cellStyle name="Normal3" xfId="744" xr:uid="{00000000-0005-0000-0000-0000F3020000}"/>
    <cellStyle name="Normale_344COMPU" xfId="745" xr:uid="{00000000-0005-0000-0000-0000F4020000}"/>
    <cellStyle name="Normalno 14" xfId="123" xr:uid="{00000000-0005-0000-0000-0000F5020000}"/>
    <cellStyle name="Normalno 2" xfId="5" xr:uid="{00000000-0005-0000-0000-0000F6020000}"/>
    <cellStyle name="Normalno 2 2" xfId="24" xr:uid="{00000000-0005-0000-0000-0000F7020000}"/>
    <cellStyle name="Normalno 2 2 2" xfId="843" xr:uid="{00000000-0005-0000-0000-0000F8020000}"/>
    <cellStyle name="Normalno 2 2 2 2" xfId="896" xr:uid="{00000000-0005-0000-0000-0000F9020000}"/>
    <cellStyle name="Normalno 2 3" xfId="840" xr:uid="{00000000-0005-0000-0000-0000FA020000}"/>
    <cellStyle name="Normalno 3" xfId="38" xr:uid="{00000000-0005-0000-0000-0000FB020000}"/>
    <cellStyle name="Normalno 3 2" xfId="52" xr:uid="{00000000-0005-0000-0000-0000FC020000}"/>
    <cellStyle name="Normalno 4" xfId="49" xr:uid="{00000000-0005-0000-0000-0000FD020000}"/>
    <cellStyle name="Normalno 4 2" xfId="897" xr:uid="{00000000-0005-0000-0000-0000FE020000}"/>
    <cellStyle name="Normalno 5" xfId="838" xr:uid="{00000000-0005-0000-0000-0000FF020000}"/>
    <cellStyle name="Normalno 6" xfId="29" xr:uid="{00000000-0005-0000-0000-000000030000}"/>
    <cellStyle name="Normalno 7" xfId="898" xr:uid="{00000000-0005-0000-0000-000001030000}"/>
    <cellStyle name="Note 10" xfId="746" xr:uid="{00000000-0005-0000-0000-000002030000}"/>
    <cellStyle name="Note 11" xfId="747" xr:uid="{00000000-0005-0000-0000-000003030000}"/>
    <cellStyle name="Note 12" xfId="748" xr:uid="{00000000-0005-0000-0000-000004030000}"/>
    <cellStyle name="Note 13" xfId="749" xr:uid="{00000000-0005-0000-0000-000005030000}"/>
    <cellStyle name="Note 14" xfId="750" xr:uid="{00000000-0005-0000-0000-000006030000}"/>
    <cellStyle name="Note 15" xfId="751" xr:uid="{00000000-0005-0000-0000-000007030000}"/>
    <cellStyle name="Note 16" xfId="752" xr:uid="{00000000-0005-0000-0000-000008030000}"/>
    <cellStyle name="Note 17" xfId="753" xr:uid="{00000000-0005-0000-0000-000009030000}"/>
    <cellStyle name="Note 18" xfId="754" xr:uid="{00000000-0005-0000-0000-00000A030000}"/>
    <cellStyle name="Note 19" xfId="755" xr:uid="{00000000-0005-0000-0000-00000B030000}"/>
    <cellStyle name="Note 2" xfId="756" xr:uid="{00000000-0005-0000-0000-00000C030000}"/>
    <cellStyle name="Note 2 2" xfId="757" xr:uid="{00000000-0005-0000-0000-00000D030000}"/>
    <cellStyle name="Note 2 3" xfId="758" xr:uid="{00000000-0005-0000-0000-00000E030000}"/>
    <cellStyle name="Note 2 4" xfId="759" xr:uid="{00000000-0005-0000-0000-00000F030000}"/>
    <cellStyle name="Note 2 5" xfId="760" xr:uid="{00000000-0005-0000-0000-000010030000}"/>
    <cellStyle name="Note 2 6" xfId="761" xr:uid="{00000000-0005-0000-0000-000011030000}"/>
    <cellStyle name="Note 2 7" xfId="762" xr:uid="{00000000-0005-0000-0000-000012030000}"/>
    <cellStyle name="Note 20" xfId="763" xr:uid="{00000000-0005-0000-0000-000013030000}"/>
    <cellStyle name="Note 21" xfId="764" xr:uid="{00000000-0005-0000-0000-000014030000}"/>
    <cellStyle name="Note 22" xfId="765" xr:uid="{00000000-0005-0000-0000-000015030000}"/>
    <cellStyle name="Note 23" xfId="766" xr:uid="{00000000-0005-0000-0000-000016030000}"/>
    <cellStyle name="Note 24" xfId="767" xr:uid="{00000000-0005-0000-0000-000017030000}"/>
    <cellStyle name="Note 25" xfId="768" xr:uid="{00000000-0005-0000-0000-000018030000}"/>
    <cellStyle name="Note 26" xfId="769" xr:uid="{00000000-0005-0000-0000-000019030000}"/>
    <cellStyle name="Note 27" xfId="770" xr:uid="{00000000-0005-0000-0000-00001A030000}"/>
    <cellStyle name="Note 28" xfId="771" xr:uid="{00000000-0005-0000-0000-00001B030000}"/>
    <cellStyle name="Note 29" xfId="772" xr:uid="{00000000-0005-0000-0000-00001C030000}"/>
    <cellStyle name="Note 3" xfId="773" xr:uid="{00000000-0005-0000-0000-00001D030000}"/>
    <cellStyle name="Note 4" xfId="774" xr:uid="{00000000-0005-0000-0000-00001E030000}"/>
    <cellStyle name="Note 5" xfId="775" xr:uid="{00000000-0005-0000-0000-00001F030000}"/>
    <cellStyle name="Note 6" xfId="776" xr:uid="{00000000-0005-0000-0000-000020030000}"/>
    <cellStyle name="Note 7" xfId="777" xr:uid="{00000000-0005-0000-0000-000021030000}"/>
    <cellStyle name="Note 8" xfId="778" xr:uid="{00000000-0005-0000-0000-000022030000}"/>
    <cellStyle name="Note 9" xfId="779" xr:uid="{00000000-0005-0000-0000-000023030000}"/>
    <cellStyle name="Obično 2" xfId="6" xr:uid="{00000000-0005-0000-0000-000024030000}"/>
    <cellStyle name="Obično 2 2" xfId="17" xr:uid="{00000000-0005-0000-0000-000025030000}"/>
    <cellStyle name="Obično 2 2 2" xfId="45" xr:uid="{00000000-0005-0000-0000-000026030000}"/>
    <cellStyle name="Obično 2 2 3" xfId="102" xr:uid="{00000000-0005-0000-0000-000027030000}"/>
    <cellStyle name="Obično 2 3" xfId="10" xr:uid="{00000000-0005-0000-0000-000028030000}"/>
    <cellStyle name="Obično 2 3 2" xfId="114" xr:uid="{00000000-0005-0000-0000-000029030000}"/>
    <cellStyle name="Obično 2 4" xfId="25" xr:uid="{00000000-0005-0000-0000-00002A030000}"/>
    <cellStyle name="Obično 2 5" xfId="55" xr:uid="{00000000-0005-0000-0000-00002B030000}"/>
    <cellStyle name="Obično 2 6" xfId="841" xr:uid="{00000000-0005-0000-0000-00002C030000}"/>
    <cellStyle name="Obično 3" xfId="780" xr:uid="{00000000-0005-0000-0000-00002D030000}"/>
    <cellStyle name="Obično 3 2" xfId="781" xr:uid="{00000000-0005-0000-0000-00002E030000}"/>
    <cellStyle name="Obično 5" xfId="782" xr:uid="{00000000-0005-0000-0000-00002F030000}"/>
    <cellStyle name="Obično 5 2" xfId="890" xr:uid="{00000000-0005-0000-0000-000030030000}"/>
    <cellStyle name="Obično 6" xfId="783" xr:uid="{00000000-0005-0000-0000-000031030000}"/>
    <cellStyle name="Obično 6 2" xfId="891" xr:uid="{00000000-0005-0000-0000-000032030000}"/>
    <cellStyle name="Obično_2. NOVIGRAD_TROSK_TRETM" xfId="784" xr:uid="{00000000-0005-0000-0000-000033030000}"/>
    <cellStyle name="Obracun" xfId="785" xr:uid="{00000000-0005-0000-0000-000034030000}"/>
    <cellStyle name="Opis NASLOV" xfId="786" xr:uid="{00000000-0005-0000-0000-000035030000}"/>
    <cellStyle name="Output 10" xfId="787" xr:uid="{00000000-0005-0000-0000-000036030000}"/>
    <cellStyle name="Output 11" xfId="788" xr:uid="{00000000-0005-0000-0000-000037030000}"/>
    <cellStyle name="Output 12" xfId="789" xr:uid="{00000000-0005-0000-0000-000038030000}"/>
    <cellStyle name="Output 13" xfId="790" xr:uid="{00000000-0005-0000-0000-000039030000}"/>
    <cellStyle name="Output 14" xfId="791" xr:uid="{00000000-0005-0000-0000-00003A030000}"/>
    <cellStyle name="Output 15" xfId="792" xr:uid="{00000000-0005-0000-0000-00003B030000}"/>
    <cellStyle name="Output 16" xfId="793" xr:uid="{00000000-0005-0000-0000-00003C030000}"/>
    <cellStyle name="Output 17" xfId="794" xr:uid="{00000000-0005-0000-0000-00003D030000}"/>
    <cellStyle name="Output 18" xfId="795" xr:uid="{00000000-0005-0000-0000-00003E030000}"/>
    <cellStyle name="Output 19" xfId="796" xr:uid="{00000000-0005-0000-0000-00003F030000}"/>
    <cellStyle name="Output 2" xfId="797" xr:uid="{00000000-0005-0000-0000-000040030000}"/>
    <cellStyle name="Output 20" xfId="798" xr:uid="{00000000-0005-0000-0000-000041030000}"/>
    <cellStyle name="Output 21" xfId="799" xr:uid="{00000000-0005-0000-0000-000042030000}"/>
    <cellStyle name="Output 22" xfId="800" xr:uid="{00000000-0005-0000-0000-000043030000}"/>
    <cellStyle name="Output 23" xfId="801" xr:uid="{00000000-0005-0000-0000-000044030000}"/>
    <cellStyle name="Output 24" xfId="802" xr:uid="{00000000-0005-0000-0000-000045030000}"/>
    <cellStyle name="Output 25" xfId="803" xr:uid="{00000000-0005-0000-0000-000046030000}"/>
    <cellStyle name="Output 26" xfId="804" xr:uid="{00000000-0005-0000-0000-000047030000}"/>
    <cellStyle name="Output 27" xfId="805" xr:uid="{00000000-0005-0000-0000-000048030000}"/>
    <cellStyle name="Output 28" xfId="806" xr:uid="{00000000-0005-0000-0000-000049030000}"/>
    <cellStyle name="Output 29" xfId="807" xr:uid="{00000000-0005-0000-0000-00004A030000}"/>
    <cellStyle name="Output 3" xfId="808" xr:uid="{00000000-0005-0000-0000-00004B030000}"/>
    <cellStyle name="Output 4" xfId="809" xr:uid="{00000000-0005-0000-0000-00004C030000}"/>
    <cellStyle name="Output 5" xfId="810" xr:uid="{00000000-0005-0000-0000-00004D030000}"/>
    <cellStyle name="Output 6" xfId="811" xr:uid="{00000000-0005-0000-0000-00004E030000}"/>
    <cellStyle name="Output 7" xfId="812" xr:uid="{00000000-0005-0000-0000-00004F030000}"/>
    <cellStyle name="Output 8" xfId="813" xr:uid="{00000000-0005-0000-0000-000050030000}"/>
    <cellStyle name="Output 9" xfId="814" xr:uid="{00000000-0005-0000-0000-000051030000}"/>
    <cellStyle name="Percent 2" xfId="815" xr:uid="{00000000-0005-0000-0000-000052030000}"/>
    <cellStyle name="Percent 2 2" xfId="816" xr:uid="{00000000-0005-0000-0000-000053030000}"/>
    <cellStyle name="Percent 2 2 2" xfId="817" xr:uid="{00000000-0005-0000-0000-000054030000}"/>
    <cellStyle name="Percent 2 3" xfId="818" xr:uid="{00000000-0005-0000-0000-000055030000}"/>
    <cellStyle name="Percent 3" xfId="819" xr:uid="{00000000-0005-0000-0000-000056030000}"/>
    <cellStyle name="Percent 3 2" xfId="820" xr:uid="{00000000-0005-0000-0000-000057030000}"/>
    <cellStyle name="Percent 3 3" xfId="821" xr:uid="{00000000-0005-0000-0000-000058030000}"/>
    <cellStyle name="Postotak 2" xfId="822" xr:uid="{00000000-0005-0000-0000-000059030000}"/>
    <cellStyle name="Povezana ćelija 2" xfId="96" xr:uid="{00000000-0005-0000-0000-00005A030000}"/>
    <cellStyle name="Provjera ćelije 2" xfId="97" xr:uid="{00000000-0005-0000-0000-00005B030000}"/>
    <cellStyle name="rekapitulacija" xfId="39" xr:uid="{00000000-0005-0000-0000-00005C030000}"/>
    <cellStyle name="Sheet Title" xfId="823" xr:uid="{00000000-0005-0000-0000-00005D030000}"/>
    <cellStyle name="Standard" xfId="824" xr:uid="{00000000-0005-0000-0000-00005E030000}"/>
    <cellStyle name="Standard 2" xfId="825" xr:uid="{00000000-0005-0000-0000-00005F030000}"/>
    <cellStyle name="Stavka" xfId="28" xr:uid="{00000000-0005-0000-0000-000060030000}"/>
    <cellStyle name="Stavka kolicina" xfId="826" xr:uid="{00000000-0005-0000-0000-000061030000}"/>
    <cellStyle name="Stavka OPIS" xfId="827" xr:uid="{00000000-0005-0000-0000-000062030000}"/>
    <cellStyle name="Stil 1" xfId="115" xr:uid="{00000000-0005-0000-0000-000063030000}"/>
    <cellStyle name="Stil 1 2" xfId="829" xr:uid="{00000000-0005-0000-0000-000064030000}"/>
    <cellStyle name="Stil 1 3" xfId="828" xr:uid="{00000000-0005-0000-0000-000065030000}"/>
    <cellStyle name="Style 1" xfId="40" xr:uid="{00000000-0005-0000-0000-000066030000}"/>
    <cellStyle name="Style 1 2" xfId="831" xr:uid="{00000000-0005-0000-0000-000067030000}"/>
    <cellStyle name="Style 1 3" xfId="830" xr:uid="{00000000-0005-0000-0000-000068030000}"/>
    <cellStyle name="Tekst objašnjenja 2" xfId="98" xr:uid="{00000000-0005-0000-0000-000069030000}"/>
    <cellStyle name="Tekst upozorenja 2" xfId="99" xr:uid="{00000000-0005-0000-0000-00006A030000}"/>
    <cellStyle name="Title 2" xfId="832" xr:uid="{00000000-0005-0000-0000-00006B030000}"/>
    <cellStyle name="Ukupni zbroj 2" xfId="100" xr:uid="{00000000-0005-0000-0000-00006C030000}"/>
    <cellStyle name="Ukupno" xfId="833" xr:uid="{00000000-0005-0000-0000-00006D030000}"/>
    <cellStyle name="Unos 2" xfId="101" xr:uid="{00000000-0005-0000-0000-00006E030000}"/>
    <cellStyle name="Valuta 2" xfId="7" xr:uid="{00000000-0005-0000-0000-00006F030000}"/>
    <cellStyle name="Valuta 2 2" xfId="59" xr:uid="{00000000-0005-0000-0000-000070030000}"/>
    <cellStyle name="Valuta 2 3" xfId="849" xr:uid="{00000000-0005-0000-0000-000071030000}"/>
    <cellStyle name="Valuta 3" xfId="19" xr:uid="{00000000-0005-0000-0000-000072030000}"/>
    <cellStyle name="Valuta 3 2" xfId="116" xr:uid="{00000000-0005-0000-0000-000073030000}"/>
    <cellStyle name="Valuta 3 2 2" xfId="855" xr:uid="{00000000-0005-0000-0000-000074030000}"/>
    <cellStyle name="Valuta 3 3" xfId="57" xr:uid="{00000000-0005-0000-0000-000075030000}"/>
    <cellStyle name="Valuta 3 4" xfId="847" xr:uid="{00000000-0005-0000-0000-000076030000}"/>
    <cellStyle name="Valuta 4" xfId="844" xr:uid="{00000000-0005-0000-0000-000077030000}"/>
    <cellStyle name="Valuta 5" xfId="895" xr:uid="{00000000-0005-0000-0000-000078030000}"/>
    <cellStyle name="Warning Text 2" xfId="834" xr:uid="{00000000-0005-0000-0000-000079030000}"/>
    <cellStyle name="Zarez 13" xfId="126" xr:uid="{00000000-0005-0000-0000-00007A030000}"/>
    <cellStyle name="Zarez 2" xfId="8" xr:uid="{00000000-0005-0000-0000-00007B030000}"/>
    <cellStyle name="Zarez 2 2" xfId="23" xr:uid="{00000000-0005-0000-0000-00007C030000}"/>
    <cellStyle name="Zarez 2 2 2" xfId="117" xr:uid="{00000000-0005-0000-0000-00007D030000}"/>
    <cellStyle name="Zarez 2 3" xfId="26" xr:uid="{00000000-0005-0000-0000-00007E030000}"/>
    <cellStyle name="Zarez 2 4" xfId="842" xr:uid="{00000000-0005-0000-0000-00007F030000}"/>
    <cellStyle name="Zarez 3" xfId="9" xr:uid="{00000000-0005-0000-0000-000080030000}"/>
    <cellStyle name="Zarez 3 2" xfId="118" xr:uid="{00000000-0005-0000-0000-000081030000}"/>
    <cellStyle name="Zarez 3 3" xfId="56" xr:uid="{00000000-0005-0000-0000-000082030000}"/>
    <cellStyle name="Zarez 4" xfId="18" xr:uid="{00000000-0005-0000-0000-000083030000}"/>
    <cellStyle name="Zarez 4 2" xfId="119" xr:uid="{00000000-0005-0000-0000-000084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2.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47625</xdr:colOff>
          <xdr:row>0</xdr:row>
          <xdr:rowOff>66675</xdr:rowOff>
        </xdr:from>
        <xdr:to>
          <xdr:col>0</xdr:col>
          <xdr:colOff>1704975</xdr:colOff>
          <xdr:row>0</xdr:row>
          <xdr:rowOff>695325</xdr:rowOff>
        </xdr:to>
        <xdr:sp macro="" textlink="">
          <xdr:nvSpPr>
            <xdr:cNvPr id="13320" name="Object 8" hidden="1">
              <a:extLst>
                <a:ext uri="{63B3BB69-23CF-44E3-9099-C40C66FF867C}">
                  <a14:compatExt spid="_x0000_s13320"/>
                </a:ext>
                <a:ext uri="{FF2B5EF4-FFF2-40B4-BE49-F238E27FC236}">
                  <a16:creationId xmlns:a16="http://schemas.microsoft.com/office/drawing/2014/main" id="{00000000-0008-0000-00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973110</xdr:colOff>
      <xdr:row>9</xdr:row>
      <xdr:rowOff>135031</xdr:rowOff>
    </xdr:from>
    <xdr:to>
      <xdr:col>0</xdr:col>
      <xdr:colOff>5571565</xdr:colOff>
      <xdr:row>31</xdr:row>
      <xdr:rowOff>94746</xdr:rowOff>
    </xdr:to>
    <xdr:pic>
      <xdr:nvPicPr>
        <xdr:cNvPr id="3" name="Slika 2">
          <a:extLst>
            <a:ext uri="{FF2B5EF4-FFF2-40B4-BE49-F238E27FC236}">
              <a16:creationId xmlns:a16="http://schemas.microsoft.com/office/drawing/2014/main" id="{09D6F32B-42C8-3529-3E84-CE7938CA3441}"/>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7069" b="92308" l="9475" r="92118">
                      <a14:foregroundMark x1="43392" y1="9563" x2="51513" y2="7069"/>
                      <a14:foregroundMark x1="51513" y1="7069" x2="59315" y2="10291"/>
                      <a14:foregroundMark x1="9554" y1="26403" x2="11306" y2="35343"/>
                      <a14:foregroundMark x1="11306" y1="35343" x2="10191" y2="30353"/>
                      <a14:foregroundMark x1="64968" y1="87318" x2="51911" y2="92931"/>
                      <a14:foregroundMark x1="51911" y1="92931" x2="45541" y2="92308"/>
                      <a14:foregroundMark x1="45541" y1="92308" x2="34952" y2="86902"/>
                      <a14:foregroundMark x1="91322" y1="66424" x2="86146" y2="66840"/>
                      <a14:foregroundMark x1="92118" y1="74532" x2="92118" y2="74532"/>
                    </a14:backgroundRemoval>
                  </a14:imgEffect>
                </a14:imgLayer>
              </a14:imgProps>
            </a:ext>
            <a:ext uri="{28A0092B-C50C-407E-A947-70E740481C1C}">
              <a14:useLocalDpi xmlns:a14="http://schemas.microsoft.com/office/drawing/2010/main" val="0"/>
            </a:ext>
          </a:extLst>
        </a:blip>
        <a:stretch>
          <a:fillRect/>
        </a:stretch>
      </xdr:blipFill>
      <xdr:spPr>
        <a:xfrm>
          <a:off x="973110" y="3395943"/>
          <a:ext cx="4598455" cy="3411127"/>
        </a:xfrm>
        <a:prstGeom prst="rect">
          <a:avLst/>
        </a:prstGeom>
      </xdr:spPr>
    </xdr:pic>
    <xdr:clientData/>
  </xdr:twoCellAnchor>
  <xdr:twoCellAnchor editAs="oneCell">
    <xdr:from>
      <xdr:col>0</xdr:col>
      <xdr:colOff>4259354</xdr:colOff>
      <xdr:row>29</xdr:row>
      <xdr:rowOff>134471</xdr:rowOff>
    </xdr:from>
    <xdr:to>
      <xdr:col>0</xdr:col>
      <xdr:colOff>5838355</xdr:colOff>
      <xdr:row>34</xdr:row>
      <xdr:rowOff>74719</xdr:rowOff>
    </xdr:to>
    <xdr:pic>
      <xdr:nvPicPr>
        <xdr:cNvPr id="4" name="Slika 3">
          <a:extLst>
            <a:ext uri="{FF2B5EF4-FFF2-40B4-BE49-F238E27FC236}">
              <a16:creationId xmlns:a16="http://schemas.microsoft.com/office/drawing/2014/main" id="{4609F0D9-7C76-A61B-16C5-C96648DA1882}"/>
            </a:ext>
          </a:extLst>
        </xdr:cNvPr>
        <xdr:cNvPicPr>
          <a:picLocks noChangeAspect="1"/>
        </xdr:cNvPicPr>
      </xdr:nvPicPr>
      <xdr:blipFill>
        <a:blip xmlns:r="http://schemas.openxmlformats.org/officeDocument/2006/relationships" r:embed="rId3"/>
        <a:stretch>
          <a:fillRect/>
        </a:stretch>
      </xdr:blipFill>
      <xdr:spPr>
        <a:xfrm>
          <a:off x="4259354" y="6712324"/>
          <a:ext cx="1579001" cy="724660"/>
        </a:xfrm>
        <a:prstGeom prst="rect">
          <a:avLst/>
        </a:prstGeom>
      </xdr:spPr>
    </xdr:pic>
    <xdr:clientData/>
  </xdr:twoCellAnchor>
  <xdr:twoCellAnchor editAs="oneCell">
    <xdr:from>
      <xdr:col>0</xdr:col>
      <xdr:colOff>3839694</xdr:colOff>
      <xdr:row>35</xdr:row>
      <xdr:rowOff>103654</xdr:rowOff>
    </xdr:from>
    <xdr:to>
      <xdr:col>0</xdr:col>
      <xdr:colOff>5430369</xdr:colOff>
      <xdr:row>41</xdr:row>
      <xdr:rowOff>56929</xdr:rowOff>
    </xdr:to>
    <xdr:pic>
      <xdr:nvPicPr>
        <xdr:cNvPr id="5" name="Slika 4">
          <a:extLst>
            <a:ext uri="{FF2B5EF4-FFF2-40B4-BE49-F238E27FC236}">
              <a16:creationId xmlns:a16="http://schemas.microsoft.com/office/drawing/2014/main" id="{CAE09F65-8715-A0D2-D220-1CA657DDFDA2}"/>
            </a:ext>
          </a:extLst>
        </xdr:cNvPr>
        <xdr:cNvPicPr>
          <a:picLocks noChangeAspect="1"/>
        </xdr:cNvPicPr>
      </xdr:nvPicPr>
      <xdr:blipFill>
        <a:blip xmlns:r="http://schemas.openxmlformats.org/officeDocument/2006/relationships" r:embed="rId4"/>
        <a:stretch>
          <a:fillRect/>
        </a:stretch>
      </xdr:blipFill>
      <xdr:spPr>
        <a:xfrm>
          <a:off x="3839694" y="7622801"/>
          <a:ext cx="1590675" cy="8945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43"/>
  <sheetViews>
    <sheetView view="pageLayout" zoomScale="85" zoomScaleNormal="100" zoomScalePageLayoutView="85" workbookViewId="0">
      <selection activeCell="A11" sqref="A11"/>
    </sheetView>
  </sheetViews>
  <sheetFormatPr defaultColWidth="9.140625" defaultRowHeight="12.75"/>
  <cols>
    <col min="1" max="1" width="97" style="1" customWidth="1"/>
    <col min="2" max="16384" width="9.140625" style="1"/>
  </cols>
  <sheetData>
    <row r="1" spans="1:1" ht="57.75" customHeight="1"/>
    <row r="2" spans="1:1" ht="17.25" customHeight="1">
      <c r="A2" s="25"/>
    </row>
    <row r="3" spans="1:1" ht="33" customHeight="1">
      <c r="A3" s="118" t="s">
        <v>351</v>
      </c>
    </row>
    <row r="4" spans="1:1" ht="57">
      <c r="A4" s="118" t="s">
        <v>350</v>
      </c>
    </row>
    <row r="5" spans="1:1" s="26" customFormat="1" ht="22.5" customHeight="1">
      <c r="A5" s="118" t="s">
        <v>76</v>
      </c>
    </row>
    <row r="8" spans="1:1" ht="25.5">
      <c r="A8" s="112" t="s">
        <v>119</v>
      </c>
    </row>
    <row r="9" spans="1:1" ht="18.75">
      <c r="A9" s="111" t="s">
        <v>120</v>
      </c>
    </row>
    <row r="10" spans="1:1">
      <c r="A10" s="27" t="s">
        <v>70</v>
      </c>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3" spans="1:1">
      <c r="A33" s="1" t="s">
        <v>200</v>
      </c>
    </row>
    <row r="35" spans="1:1">
      <c r="A35" s="1" t="s">
        <v>199</v>
      </c>
    </row>
    <row r="37" spans="1:1">
      <c r="A37" s="1" t="s">
        <v>77</v>
      </c>
    </row>
    <row r="39" spans="1:1">
      <c r="A39" s="1" t="s">
        <v>201</v>
      </c>
    </row>
    <row r="41" spans="1:1">
      <c r="A41" s="28" t="s">
        <v>416</v>
      </c>
    </row>
    <row r="42" spans="1:1">
      <c r="A42" s="257" t="s">
        <v>204</v>
      </c>
    </row>
    <row r="43" spans="1:1">
      <c r="A43" s="258">
        <v>0.35099999999999998</v>
      </c>
    </row>
  </sheetData>
  <phoneticPr fontId="0" type="noConversion"/>
  <pageMargins left="0.74803149606299213" right="0.74803149606299213" top="0.98425196850393704" bottom="0.98425196850393704" header="0.51181102362204722" footer="0.51181102362204722"/>
  <pageSetup paperSize="9" orientation="portrait" useFirstPageNumber="1" r:id="rId1"/>
  <headerFooter alignWithMargins="0">
    <oddHeader>&amp;C&amp;"Tw Cen MT,Uobičajeno"&amp;F&amp;R&amp;"Tw Cen MT,Uobičajeno"T.D. 642-18/25</oddHeader>
    <oddFooter>&amp;R&amp;"Tw Cen MT,Uobičajeno"&amp;P</oddFooter>
  </headerFooter>
  <drawing r:id="rId2"/>
  <legacyDrawing r:id="rId3"/>
  <oleObjects>
    <mc:AlternateContent xmlns:mc="http://schemas.openxmlformats.org/markup-compatibility/2006">
      <mc:Choice Requires="x14">
        <oleObject progId="CorelDraw.Graphic.7" shapeId="13320" r:id="rId4">
          <objectPr defaultSize="0" autoPict="0" r:id="rId5">
            <anchor moveWithCells="1" sizeWithCells="1">
              <from>
                <xdr:col>0</xdr:col>
                <xdr:colOff>47625</xdr:colOff>
                <xdr:row>0</xdr:row>
                <xdr:rowOff>66675</xdr:rowOff>
              </from>
              <to>
                <xdr:col>0</xdr:col>
                <xdr:colOff>1704975</xdr:colOff>
                <xdr:row>0</xdr:row>
                <xdr:rowOff>695325</xdr:rowOff>
              </to>
            </anchor>
          </objectPr>
        </oleObject>
      </mc:Choice>
      <mc:Fallback>
        <oleObject progId="CorelDraw.Graphic.7" shapeId="1332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9"/>
  <sheetViews>
    <sheetView view="pageLayout" zoomScale="85" zoomScaleNormal="100" zoomScalePageLayoutView="85" workbookViewId="0">
      <selection activeCell="A3" sqref="A3"/>
    </sheetView>
  </sheetViews>
  <sheetFormatPr defaultColWidth="9.140625" defaultRowHeight="12.75"/>
  <cols>
    <col min="1" max="1" width="89.140625" style="260" customWidth="1"/>
    <col min="2" max="16384" width="9.140625" style="260"/>
  </cols>
  <sheetData>
    <row r="1" spans="1:1">
      <c r="A1" s="259"/>
    </row>
    <row r="2" spans="1:1">
      <c r="A2" s="115" t="s">
        <v>121</v>
      </c>
    </row>
    <row r="3" spans="1:1">
      <c r="A3" s="113"/>
    </row>
    <row r="4" spans="1:1">
      <c r="A4" s="114" t="s">
        <v>122</v>
      </c>
    </row>
    <row r="5" spans="1:1" ht="25.5">
      <c r="A5" s="113" t="s">
        <v>123</v>
      </c>
    </row>
    <row r="6" spans="1:1">
      <c r="A6" s="113"/>
    </row>
    <row r="7" spans="1:1">
      <c r="A7" s="114" t="s">
        <v>124</v>
      </c>
    </row>
    <row r="8" spans="1:1" ht="25.5">
      <c r="A8" s="113" t="s">
        <v>125</v>
      </c>
    </row>
    <row r="9" spans="1:1">
      <c r="A9" s="113"/>
    </row>
    <row r="10" spans="1:1">
      <c r="A10" s="114" t="s">
        <v>126</v>
      </c>
    </row>
    <row r="11" spans="1:1" ht="38.25">
      <c r="A11" s="113" t="s">
        <v>127</v>
      </c>
    </row>
    <row r="12" spans="1:1" ht="25.5">
      <c r="A12" s="113" t="s">
        <v>128</v>
      </c>
    </row>
    <row r="13" spans="1:1" ht="38.25">
      <c r="A13" s="113" t="s">
        <v>129</v>
      </c>
    </row>
    <row r="14" spans="1:1" ht="38.25">
      <c r="A14" s="113" t="s">
        <v>130</v>
      </c>
    </row>
    <row r="15" spans="1:1" ht="38.25">
      <c r="A15" s="113" t="s">
        <v>131</v>
      </c>
    </row>
    <row r="16" spans="1:1" ht="51">
      <c r="A16" s="113" t="s">
        <v>132</v>
      </c>
    </row>
    <row r="17" spans="1:1" ht="25.5">
      <c r="A17" s="113" t="s">
        <v>133</v>
      </c>
    </row>
    <row r="18" spans="1:1" ht="38.25">
      <c r="A18" s="113" t="s">
        <v>134</v>
      </c>
    </row>
    <row r="19" spans="1:1" ht="38.25">
      <c r="A19" s="113" t="s">
        <v>135</v>
      </c>
    </row>
    <row r="20" spans="1:1" ht="25.5">
      <c r="A20" s="113" t="s">
        <v>136</v>
      </c>
    </row>
    <row r="21" spans="1:1" ht="25.5">
      <c r="A21" s="113" t="s">
        <v>137</v>
      </c>
    </row>
    <row r="22" spans="1:1" ht="38.25">
      <c r="A22" s="113" t="s">
        <v>138</v>
      </c>
    </row>
    <row r="23" spans="1:1">
      <c r="A23" s="113" t="s">
        <v>139</v>
      </c>
    </row>
    <row r="24" spans="1:1" ht="25.5">
      <c r="A24" s="113" t="s">
        <v>140</v>
      </c>
    </row>
    <row r="25" spans="1:1" ht="25.5">
      <c r="A25" s="113" t="s">
        <v>141</v>
      </c>
    </row>
    <row r="26" spans="1:1" ht="25.5">
      <c r="A26" s="113" t="s">
        <v>142</v>
      </c>
    </row>
    <row r="27" spans="1:1" ht="38.25">
      <c r="A27" s="113" t="s">
        <v>143</v>
      </c>
    </row>
    <row r="28" spans="1:1" ht="51">
      <c r="A28" s="113" t="s">
        <v>144</v>
      </c>
    </row>
    <row r="29" spans="1:1">
      <c r="A29" s="113"/>
    </row>
    <row r="30" spans="1:1">
      <c r="A30" s="114" t="s">
        <v>145</v>
      </c>
    </row>
    <row r="31" spans="1:1">
      <c r="A31" s="113"/>
    </row>
    <row r="32" spans="1:1" ht="25.5">
      <c r="A32" s="113" t="s">
        <v>146</v>
      </c>
    </row>
    <row r="33" spans="1:1" ht="51">
      <c r="A33" s="113" t="s">
        <v>147</v>
      </c>
    </row>
    <row r="34" spans="1:1" ht="51">
      <c r="A34" s="113" t="s">
        <v>148</v>
      </c>
    </row>
    <row r="35" spans="1:1" ht="51">
      <c r="A35" s="113" t="s">
        <v>149</v>
      </c>
    </row>
    <row r="36" spans="1:1" ht="25.5">
      <c r="A36" s="113" t="s">
        <v>150</v>
      </c>
    </row>
    <row r="37" spans="1:1" ht="63.75">
      <c r="A37" s="113" t="s">
        <v>151</v>
      </c>
    </row>
    <row r="38" spans="1:1" ht="25.5">
      <c r="A38" s="113" t="s">
        <v>152</v>
      </c>
    </row>
    <row r="39" spans="1:1" ht="25.5">
      <c r="A39" s="113" t="s">
        <v>153</v>
      </c>
    </row>
    <row r="40" spans="1:1">
      <c r="A40" s="113" t="s">
        <v>154</v>
      </c>
    </row>
    <row r="41" spans="1:1" ht="38.25">
      <c r="A41" s="113" t="s">
        <v>155</v>
      </c>
    </row>
    <row r="42" spans="1:1" ht="25.5">
      <c r="A42" s="113" t="s">
        <v>156</v>
      </c>
    </row>
    <row r="43" spans="1:1" ht="38.25">
      <c r="A43" s="113" t="s">
        <v>157</v>
      </c>
    </row>
    <row r="44" spans="1:1" ht="63.75">
      <c r="A44" s="113" t="s">
        <v>158</v>
      </c>
    </row>
    <row r="45" spans="1:1" ht="51">
      <c r="A45" s="113" t="s">
        <v>159</v>
      </c>
    </row>
    <row r="46" spans="1:1" ht="63.75">
      <c r="A46" s="113" t="s">
        <v>160</v>
      </c>
    </row>
    <row r="47" spans="1:1" ht="51">
      <c r="A47" s="113" t="s">
        <v>161</v>
      </c>
    </row>
    <row r="48" spans="1:1">
      <c r="A48" s="259"/>
    </row>
    <row r="49" spans="1:1">
      <c r="A49" s="259"/>
    </row>
    <row r="50" spans="1:1" ht="51">
      <c r="A50" s="113" t="s">
        <v>162</v>
      </c>
    </row>
    <row r="51" spans="1:1" ht="89.25">
      <c r="A51" s="113" t="s">
        <v>163</v>
      </c>
    </row>
    <row r="52" spans="1:1">
      <c r="A52" s="113"/>
    </row>
    <row r="53" spans="1:1">
      <c r="A53" s="114" t="s">
        <v>195</v>
      </c>
    </row>
    <row r="54" spans="1:1">
      <c r="A54" s="113" t="s">
        <v>164</v>
      </c>
    </row>
    <row r="55" spans="1:1" ht="38.25">
      <c r="A55" s="113" t="s">
        <v>165</v>
      </c>
    </row>
    <row r="56" spans="1:1" ht="25.5">
      <c r="A56" s="113" t="s">
        <v>166</v>
      </c>
    </row>
    <row r="57" spans="1:1" ht="76.5">
      <c r="A57" s="113" t="s">
        <v>167</v>
      </c>
    </row>
    <row r="58" spans="1:1" ht="38.25">
      <c r="A58" s="113" t="s">
        <v>168</v>
      </c>
    </row>
    <row r="59" spans="1:1" ht="25.5">
      <c r="A59" s="113" t="s">
        <v>169</v>
      </c>
    </row>
    <row r="60" spans="1:1">
      <c r="A60" s="113" t="s">
        <v>170</v>
      </c>
    </row>
    <row r="61" spans="1:1" ht="51">
      <c r="A61" s="113" t="s">
        <v>171</v>
      </c>
    </row>
    <row r="62" spans="1:1" ht="25.5">
      <c r="A62" s="113" t="s">
        <v>172</v>
      </c>
    </row>
    <row r="63" spans="1:1" ht="38.25">
      <c r="A63" s="113" t="s">
        <v>173</v>
      </c>
    </row>
    <row r="64" spans="1:1" ht="38.25">
      <c r="A64" s="113" t="s">
        <v>174</v>
      </c>
    </row>
    <row r="65" spans="1:1" ht="25.5">
      <c r="A65" s="113" t="s">
        <v>175</v>
      </c>
    </row>
    <row r="66" spans="1:1">
      <c r="A66" s="113" t="s">
        <v>176</v>
      </c>
    </row>
    <row r="67" spans="1:1" ht="63.75">
      <c r="A67" s="113" t="s">
        <v>177</v>
      </c>
    </row>
    <row r="68" spans="1:1" ht="25.5">
      <c r="A68" s="113" t="s">
        <v>178</v>
      </c>
    </row>
    <row r="69" spans="1:1" ht="51">
      <c r="A69" s="113" t="s">
        <v>179</v>
      </c>
    </row>
    <row r="70" spans="1:1" ht="38.25">
      <c r="A70" s="113" t="s">
        <v>180</v>
      </c>
    </row>
    <row r="71" spans="1:1">
      <c r="A71" s="113" t="s">
        <v>181</v>
      </c>
    </row>
    <row r="72" spans="1:1" ht="25.5">
      <c r="A72" s="113" t="s">
        <v>182</v>
      </c>
    </row>
    <row r="73" spans="1:1">
      <c r="A73" s="113" t="s">
        <v>183</v>
      </c>
    </row>
    <row r="74" spans="1:1">
      <c r="A74" s="113" t="s">
        <v>184</v>
      </c>
    </row>
    <row r="75" spans="1:1" ht="76.5">
      <c r="A75" s="113" t="s">
        <v>185</v>
      </c>
    </row>
    <row r="76" spans="1:1">
      <c r="A76" s="113" t="s">
        <v>186</v>
      </c>
    </row>
    <row r="77" spans="1:1" ht="38.25">
      <c r="A77" s="113" t="s">
        <v>187</v>
      </c>
    </row>
    <row r="78" spans="1:1" ht="25.5">
      <c r="A78" s="113" t="s">
        <v>188</v>
      </c>
    </row>
    <row r="79" spans="1:1" ht="38.25">
      <c r="A79" s="113" t="s">
        <v>189</v>
      </c>
    </row>
    <row r="80" spans="1:1">
      <c r="A80" s="113" t="s">
        <v>190</v>
      </c>
    </row>
    <row r="81" spans="1:1" ht="102">
      <c r="A81" s="113" t="s">
        <v>191</v>
      </c>
    </row>
    <row r="82" spans="1:1">
      <c r="A82" s="113"/>
    </row>
    <row r="83" spans="1:1">
      <c r="A83" s="113"/>
    </row>
    <row r="84" spans="1:1">
      <c r="A84" s="113"/>
    </row>
    <row r="85" spans="1:1">
      <c r="A85" s="113"/>
    </row>
    <row r="86" spans="1:1">
      <c r="A86" s="113"/>
    </row>
    <row r="87" spans="1:1">
      <c r="A87" s="113"/>
    </row>
    <row r="88" spans="1:1">
      <c r="A88" s="113"/>
    </row>
    <row r="89" spans="1:1">
      <c r="A89" s="113"/>
    </row>
    <row r="90" spans="1:1">
      <c r="A90" s="113"/>
    </row>
    <row r="91" spans="1:1">
      <c r="A91" s="113"/>
    </row>
    <row r="92" spans="1:1">
      <c r="A92" s="113"/>
    </row>
    <row r="93" spans="1:1">
      <c r="A93" s="113"/>
    </row>
    <row r="94" spans="1:1">
      <c r="A94" s="113"/>
    </row>
    <row r="95" spans="1:1">
      <c r="A95" s="114" t="s">
        <v>192</v>
      </c>
    </row>
    <row r="96" spans="1:1">
      <c r="A96" s="113" t="s">
        <v>196</v>
      </c>
    </row>
    <row r="97" spans="1:1" ht="191.25">
      <c r="A97" s="113" t="s">
        <v>197</v>
      </c>
    </row>
    <row r="98" spans="1:1">
      <c r="A98" s="113"/>
    </row>
    <row r="99" spans="1:1">
      <c r="A99" s="114" t="s">
        <v>193</v>
      </c>
    </row>
    <row r="100" spans="1:1" ht="51">
      <c r="A100" s="113" t="s">
        <v>194</v>
      </c>
    </row>
    <row r="102" spans="1:1">
      <c r="A102" s="259"/>
    </row>
    <row r="103" spans="1:1" ht="51">
      <c r="A103" s="261" t="s">
        <v>213</v>
      </c>
    </row>
    <row r="104" spans="1:1" ht="25.5">
      <c r="A104" s="261" t="s">
        <v>78</v>
      </c>
    </row>
    <row r="105" spans="1:1" ht="25.5">
      <c r="A105" s="261" t="s">
        <v>79</v>
      </c>
    </row>
    <row r="106" spans="1:1" ht="38.25">
      <c r="A106" s="261" t="s">
        <v>80</v>
      </c>
    </row>
    <row r="107" spans="1:1" ht="38.25">
      <c r="A107" s="261" t="s">
        <v>81</v>
      </c>
    </row>
    <row r="108" spans="1:1" ht="38.25">
      <c r="A108" s="262" t="s">
        <v>82</v>
      </c>
    </row>
    <row r="109" spans="1:1" ht="38.25">
      <c r="A109" s="262" t="s">
        <v>83</v>
      </c>
    </row>
  </sheetData>
  <pageMargins left="0.75" right="0.75" top="1" bottom="1" header="0.5" footer="0.5"/>
  <pageSetup paperSize="9" orientation="portrait" r:id="rId1"/>
  <headerFooter alignWithMargins="0">
    <oddHeader>&amp;L&amp;"Tw Cen MT,Regular"
&amp;A&amp;C&amp;"Tw Cen MT,Regular"&amp;F&amp;R&amp;"Tw Cen MT,Regular"
T.D. 642-18/25</oddHeader>
    <oddFooter>&amp;L&amp;"Tw Cen MT,Uobičajeno"&amp;A&amp;R&amp;"Tw Cen MT,Uobičajeno"&amp;P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List2"/>
  <dimension ref="A1:J119"/>
  <sheetViews>
    <sheetView view="pageLayout" topLeftCell="B61" zoomScale="130" zoomScaleNormal="100" zoomScalePageLayoutView="130" workbookViewId="0">
      <selection activeCell="C58" sqref="C58:H58"/>
    </sheetView>
  </sheetViews>
  <sheetFormatPr defaultColWidth="9.140625" defaultRowHeight="12.75"/>
  <cols>
    <col min="1" max="1" width="3.7109375" style="31" bestFit="1" customWidth="1"/>
    <col min="2" max="2" width="4" style="121" customWidth="1"/>
    <col min="3" max="3" width="47.5703125" style="31" customWidth="1"/>
    <col min="4" max="4" width="4.5703125" style="116" bestFit="1" customWidth="1"/>
    <col min="5" max="5" width="7.140625" style="116" bestFit="1" customWidth="1"/>
    <col min="6" max="6" width="2.140625" style="116" bestFit="1" customWidth="1"/>
    <col min="7" max="7" width="7.85546875" style="116" customWidth="1"/>
    <col min="8" max="8" width="9.42578125" style="116" bestFit="1" customWidth="1"/>
    <col min="9" max="16384" width="9.140625" style="31"/>
  </cols>
  <sheetData>
    <row r="1" spans="1:10" s="116" customFormat="1" ht="22.5">
      <c r="A1" s="75" t="s">
        <v>335</v>
      </c>
      <c r="B1" s="124" t="s">
        <v>9</v>
      </c>
      <c r="C1" s="122" t="s">
        <v>10</v>
      </c>
      <c r="D1" s="122" t="s">
        <v>11</v>
      </c>
      <c r="E1" s="122" t="s">
        <v>12</v>
      </c>
      <c r="F1" s="122"/>
      <c r="G1" s="122" t="s">
        <v>13</v>
      </c>
      <c r="H1" s="106" t="s">
        <v>14</v>
      </c>
    </row>
    <row r="2" spans="1:10">
      <c r="A2" s="88"/>
      <c r="B2" s="125"/>
      <c r="C2" s="130"/>
      <c r="D2" s="127"/>
      <c r="E2" s="127"/>
      <c r="F2" s="127"/>
      <c r="G2" s="128"/>
      <c r="H2" s="129"/>
      <c r="I2" s="126"/>
      <c r="J2" s="126"/>
    </row>
    <row r="3" spans="1:10">
      <c r="A3" s="250"/>
      <c r="B3" s="188">
        <v>1</v>
      </c>
      <c r="C3" s="131" t="s">
        <v>84</v>
      </c>
      <c r="D3" s="127"/>
      <c r="E3" s="127"/>
      <c r="F3" s="127"/>
      <c r="G3" s="128"/>
      <c r="H3" s="129"/>
      <c r="I3" s="126"/>
      <c r="J3" s="126"/>
    </row>
    <row r="4" spans="1:10" ht="63.75">
      <c r="A4" s="17"/>
      <c r="B4" s="125"/>
      <c r="C4" s="132" t="s">
        <v>85</v>
      </c>
      <c r="D4" s="127"/>
      <c r="E4" s="127"/>
      <c r="F4" s="127"/>
      <c r="G4" s="128"/>
      <c r="H4" s="129"/>
      <c r="I4" s="126"/>
      <c r="J4" s="126"/>
    </row>
    <row r="5" spans="1:10" ht="25.5">
      <c r="A5" s="250"/>
      <c r="B5" s="125"/>
      <c r="C5" s="132" t="s">
        <v>86</v>
      </c>
      <c r="D5" s="127"/>
      <c r="E5" s="127"/>
      <c r="F5" s="127"/>
      <c r="G5" s="128"/>
      <c r="H5" s="129"/>
      <c r="I5" s="126"/>
      <c r="J5" s="126"/>
    </row>
    <row r="6" spans="1:10" ht="89.25">
      <c r="A6" s="250"/>
      <c r="B6" s="125"/>
      <c r="C6" s="132" t="s">
        <v>87</v>
      </c>
      <c r="D6" s="127"/>
      <c r="E6" s="127"/>
      <c r="F6" s="127"/>
      <c r="G6" s="128"/>
      <c r="H6" s="129"/>
      <c r="I6" s="126"/>
      <c r="J6" s="126"/>
    </row>
    <row r="7" spans="1:10">
      <c r="A7" s="250" t="s">
        <v>334</v>
      </c>
      <c r="B7" s="133" t="s">
        <v>100</v>
      </c>
      <c r="C7" s="134" t="s">
        <v>88</v>
      </c>
      <c r="D7" s="123" t="s">
        <v>89</v>
      </c>
      <c r="E7" s="123">
        <v>1</v>
      </c>
      <c r="F7" s="123" t="s">
        <v>0</v>
      </c>
      <c r="G7" s="135"/>
      <c r="H7" s="135"/>
      <c r="I7" s="126"/>
      <c r="J7" s="126"/>
    </row>
    <row r="8" spans="1:10">
      <c r="A8" s="250" t="s">
        <v>334</v>
      </c>
      <c r="B8" s="133" t="s">
        <v>101</v>
      </c>
      <c r="C8" s="132" t="s">
        <v>206</v>
      </c>
      <c r="D8" s="123" t="s">
        <v>89</v>
      </c>
      <c r="E8" s="123">
        <v>1</v>
      </c>
      <c r="F8" s="123" t="s">
        <v>0</v>
      </c>
      <c r="G8" s="135"/>
      <c r="H8" s="135"/>
      <c r="I8" s="126"/>
      <c r="J8" s="126"/>
    </row>
    <row r="9" spans="1:10">
      <c r="A9" s="250" t="s">
        <v>334</v>
      </c>
      <c r="B9" s="133" t="s">
        <v>102</v>
      </c>
      <c r="C9" s="136" t="s">
        <v>90</v>
      </c>
      <c r="D9" s="123" t="s">
        <v>89</v>
      </c>
      <c r="E9" s="123">
        <v>1</v>
      </c>
      <c r="F9" s="123" t="s">
        <v>0</v>
      </c>
      <c r="G9" s="135"/>
      <c r="H9" s="135"/>
      <c r="I9" s="126"/>
      <c r="J9" s="126"/>
    </row>
    <row r="10" spans="1:10">
      <c r="B10" s="133"/>
      <c r="C10" s="136"/>
      <c r="D10" s="123"/>
      <c r="E10" s="123"/>
      <c r="F10" s="123"/>
      <c r="G10" s="135"/>
      <c r="H10" s="135"/>
      <c r="I10" s="126"/>
      <c r="J10" s="126"/>
    </row>
    <row r="11" spans="1:10">
      <c r="B11" s="188">
        <v>2</v>
      </c>
      <c r="C11" s="131" t="s">
        <v>91</v>
      </c>
      <c r="D11" s="123"/>
      <c r="E11" s="123"/>
      <c r="F11" s="127"/>
      <c r="G11" s="128"/>
      <c r="H11" s="129"/>
      <c r="I11" s="126"/>
      <c r="J11" s="126"/>
    </row>
    <row r="12" spans="1:10" ht="76.5">
      <c r="B12" s="125"/>
      <c r="C12" s="132" t="s">
        <v>92</v>
      </c>
      <c r="D12" s="123"/>
      <c r="E12" s="123"/>
      <c r="F12" s="127"/>
      <c r="G12" s="128"/>
      <c r="H12" s="129"/>
      <c r="I12" s="126"/>
      <c r="J12" s="126"/>
    </row>
    <row r="13" spans="1:10">
      <c r="A13" s="250" t="s">
        <v>334</v>
      </c>
      <c r="B13" s="125"/>
      <c r="C13" s="132" t="s">
        <v>93</v>
      </c>
      <c r="D13" s="123" t="s">
        <v>89</v>
      </c>
      <c r="E13" s="123">
        <v>1</v>
      </c>
      <c r="F13" s="123" t="s">
        <v>0</v>
      </c>
      <c r="G13" s="128"/>
      <c r="H13" s="129"/>
      <c r="I13" s="126"/>
      <c r="J13" s="126"/>
    </row>
    <row r="14" spans="1:10">
      <c r="B14" s="125"/>
      <c r="C14" s="137"/>
      <c r="D14" s="123"/>
      <c r="E14" s="123"/>
      <c r="F14" s="127"/>
      <c r="G14" s="128"/>
      <c r="H14" s="129"/>
      <c r="I14" s="126"/>
      <c r="J14" s="126"/>
    </row>
    <row r="15" spans="1:10">
      <c r="B15" s="188">
        <v>3</v>
      </c>
      <c r="C15" s="131" t="s">
        <v>94</v>
      </c>
      <c r="D15" s="123"/>
      <c r="E15" s="123"/>
      <c r="F15" s="127"/>
      <c r="G15" s="128"/>
      <c r="H15" s="129"/>
      <c r="I15" s="126"/>
      <c r="J15" s="126"/>
    </row>
    <row r="16" spans="1:10" ht="76.5">
      <c r="B16" s="125"/>
      <c r="C16" s="132" t="s">
        <v>205</v>
      </c>
      <c r="D16" s="123"/>
      <c r="E16" s="123"/>
      <c r="F16" s="127"/>
      <c r="G16" s="128"/>
      <c r="H16" s="129"/>
      <c r="I16" s="126"/>
      <c r="J16" s="126"/>
    </row>
    <row r="17" spans="1:10" ht="89.25">
      <c r="B17" s="125"/>
      <c r="C17" s="132" t="s">
        <v>214</v>
      </c>
      <c r="D17" s="127"/>
      <c r="E17" s="127"/>
      <c r="F17" s="127"/>
      <c r="G17" s="128"/>
      <c r="H17" s="129"/>
      <c r="I17" s="126"/>
      <c r="J17" s="126"/>
    </row>
    <row r="18" spans="1:10" ht="101.25" customHeight="1">
      <c r="B18" s="125"/>
      <c r="C18" s="132" t="s">
        <v>210</v>
      </c>
      <c r="D18" s="127"/>
      <c r="E18" s="123"/>
      <c r="F18" s="127"/>
      <c r="G18" s="128"/>
      <c r="H18" s="129"/>
      <c r="I18" s="126"/>
      <c r="J18" s="126"/>
    </row>
    <row r="19" spans="1:10">
      <c r="B19" s="125"/>
      <c r="C19" s="132" t="s">
        <v>95</v>
      </c>
      <c r="D19" s="123"/>
      <c r="E19" s="123"/>
      <c r="F19" s="127"/>
      <c r="G19" s="128"/>
      <c r="H19" s="129"/>
      <c r="I19" s="126"/>
      <c r="J19" s="126"/>
    </row>
    <row r="20" spans="1:10">
      <c r="A20" s="250" t="s">
        <v>334</v>
      </c>
      <c r="B20" s="125" t="s">
        <v>100</v>
      </c>
      <c r="C20" s="138" t="s">
        <v>96</v>
      </c>
      <c r="D20" s="123" t="s">
        <v>7</v>
      </c>
      <c r="E20" s="123">
        <f>25+30</f>
        <v>55</v>
      </c>
      <c r="F20" s="123" t="s">
        <v>0</v>
      </c>
      <c r="G20" s="128">
        <v>35</v>
      </c>
      <c r="H20" s="129">
        <f>E20*G20</f>
        <v>1925</v>
      </c>
      <c r="I20" s="126"/>
      <c r="J20" s="126"/>
    </row>
    <row r="21" spans="1:10">
      <c r="A21" s="250" t="s">
        <v>334</v>
      </c>
      <c r="B21" s="125" t="s">
        <v>101</v>
      </c>
      <c r="C21" s="138" t="s">
        <v>209</v>
      </c>
      <c r="D21" s="123" t="s">
        <v>89</v>
      </c>
      <c r="E21" s="123">
        <v>1</v>
      </c>
      <c r="F21" s="123" t="s">
        <v>0</v>
      </c>
      <c r="G21" s="128">
        <v>12000</v>
      </c>
      <c r="H21" s="129">
        <f>E21*G21</f>
        <v>12000</v>
      </c>
      <c r="I21" s="126"/>
      <c r="J21" s="126"/>
    </row>
    <row r="22" spans="1:10">
      <c r="A22" s="250" t="s">
        <v>334</v>
      </c>
      <c r="B22" s="125" t="s">
        <v>102</v>
      </c>
      <c r="C22" s="139" t="s">
        <v>97</v>
      </c>
      <c r="D22" s="123" t="s">
        <v>2</v>
      </c>
      <c r="E22" s="123">
        <v>1</v>
      </c>
      <c r="F22" s="123" t="s">
        <v>0</v>
      </c>
      <c r="G22" s="128">
        <v>150</v>
      </c>
      <c r="H22" s="129">
        <f>E22*G22</f>
        <v>150</v>
      </c>
      <c r="I22" s="126"/>
      <c r="J22" s="126"/>
    </row>
    <row r="23" spans="1:10">
      <c r="A23" s="250" t="s">
        <v>334</v>
      </c>
      <c r="B23" s="125" t="s">
        <v>212</v>
      </c>
      <c r="C23" s="139" t="s">
        <v>98</v>
      </c>
      <c r="D23" s="123" t="s">
        <v>2</v>
      </c>
      <c r="E23" s="123">
        <v>1</v>
      </c>
      <c r="F23" s="123" t="s">
        <v>0</v>
      </c>
      <c r="G23" s="128"/>
      <c r="H23" s="129"/>
      <c r="I23" s="126"/>
      <c r="J23" s="126"/>
    </row>
    <row r="24" spans="1:10">
      <c r="A24" s="250" t="s">
        <v>334</v>
      </c>
      <c r="B24" s="125" t="s">
        <v>211</v>
      </c>
      <c r="C24" s="139" t="s">
        <v>99</v>
      </c>
      <c r="D24" s="123" t="s">
        <v>2</v>
      </c>
      <c r="E24" s="123">
        <v>1</v>
      </c>
      <c r="F24" s="123" t="s">
        <v>0</v>
      </c>
      <c r="G24" s="128">
        <v>1800</v>
      </c>
      <c r="H24" s="129">
        <f>E24*G24</f>
        <v>1800</v>
      </c>
      <c r="I24" s="126"/>
      <c r="J24" s="126"/>
    </row>
    <row r="25" spans="1:10">
      <c r="B25" s="125"/>
      <c r="C25" s="137"/>
      <c r="D25" s="127"/>
      <c r="E25" s="127"/>
      <c r="F25" s="127"/>
      <c r="G25" s="128"/>
      <c r="H25" s="129"/>
      <c r="I25" s="126"/>
      <c r="J25" s="126"/>
    </row>
    <row r="26" spans="1:10">
      <c r="B26" s="188">
        <v>4</v>
      </c>
      <c r="C26" s="140" t="s">
        <v>103</v>
      </c>
      <c r="D26" s="127"/>
      <c r="E26" s="127"/>
      <c r="F26" s="127"/>
      <c r="G26" s="128"/>
      <c r="H26" s="129"/>
      <c r="I26" s="126"/>
      <c r="J26" s="126"/>
    </row>
    <row r="27" spans="1:10" ht="63.75">
      <c r="B27" s="125"/>
      <c r="C27" s="141" t="s">
        <v>104</v>
      </c>
      <c r="D27" s="127"/>
      <c r="E27" s="127"/>
      <c r="F27" s="127"/>
      <c r="G27" s="128"/>
      <c r="H27" s="129"/>
      <c r="I27" s="126"/>
      <c r="J27" s="126"/>
    </row>
    <row r="28" spans="1:10" ht="89.25">
      <c r="B28" s="125"/>
      <c r="C28" s="141" t="s">
        <v>105</v>
      </c>
      <c r="D28" s="123"/>
      <c r="E28" s="127"/>
      <c r="F28" s="127"/>
      <c r="G28" s="128"/>
      <c r="H28" s="129"/>
      <c r="I28" s="126"/>
      <c r="J28" s="126"/>
    </row>
    <row r="29" spans="1:10">
      <c r="A29" s="250" t="s">
        <v>334</v>
      </c>
      <c r="B29" s="125"/>
      <c r="C29" s="141" t="s">
        <v>93</v>
      </c>
      <c r="D29" s="123" t="s">
        <v>89</v>
      </c>
      <c r="E29" s="123">
        <v>1</v>
      </c>
      <c r="F29" s="123" t="s">
        <v>0</v>
      </c>
      <c r="G29" s="128"/>
      <c r="H29" s="129"/>
      <c r="I29" s="126"/>
      <c r="J29" s="126"/>
    </row>
    <row r="30" spans="1:10">
      <c r="B30" s="125"/>
      <c r="C30" s="136"/>
      <c r="D30" s="161"/>
      <c r="E30" s="123"/>
      <c r="F30" s="123"/>
      <c r="G30" s="128"/>
      <c r="H30" s="129"/>
      <c r="I30" s="126"/>
      <c r="J30" s="126"/>
    </row>
    <row r="31" spans="1:10">
      <c r="B31" s="125"/>
      <c r="C31" s="159" t="s">
        <v>111</v>
      </c>
      <c r="D31" s="127"/>
      <c r="E31" s="127"/>
      <c r="F31" s="127"/>
      <c r="G31" s="128"/>
      <c r="H31" s="129"/>
      <c r="I31" s="126"/>
      <c r="J31" s="126"/>
    </row>
    <row r="32" spans="1:10" ht="102">
      <c r="B32" s="189">
        <v>5</v>
      </c>
      <c r="C32" s="141" t="s">
        <v>112</v>
      </c>
      <c r="D32" s="127"/>
      <c r="E32" s="127"/>
      <c r="F32" s="127"/>
      <c r="G32" s="128"/>
      <c r="H32" s="129"/>
      <c r="I32" s="126"/>
      <c r="J32" s="126"/>
    </row>
    <row r="33" spans="1:10" ht="51">
      <c r="B33" s="31"/>
      <c r="C33" s="141" t="s">
        <v>229</v>
      </c>
      <c r="D33" s="146"/>
      <c r="E33" s="127"/>
      <c r="F33" s="127"/>
      <c r="G33" s="128"/>
      <c r="H33" s="129"/>
      <c r="I33" s="126"/>
      <c r="J33" s="126"/>
    </row>
    <row r="34" spans="1:10" ht="76.5">
      <c r="B34" s="188"/>
      <c r="C34" s="141" t="s">
        <v>231</v>
      </c>
      <c r="D34" s="146"/>
      <c r="E34" s="127"/>
      <c r="F34" s="127"/>
      <c r="G34" s="128"/>
      <c r="H34" s="129"/>
      <c r="I34" s="126"/>
      <c r="J34" s="126"/>
    </row>
    <row r="35" spans="1:10" ht="38.25">
      <c r="B35" s="125"/>
      <c r="C35" s="141" t="s">
        <v>113</v>
      </c>
      <c r="D35" s="146"/>
      <c r="E35" s="127"/>
      <c r="F35" s="127"/>
      <c r="G35" s="128"/>
      <c r="H35" s="129"/>
      <c r="I35" s="126"/>
      <c r="J35" s="126"/>
    </row>
    <row r="36" spans="1:10" ht="102">
      <c r="B36" s="125"/>
      <c r="C36" s="141" t="s">
        <v>114</v>
      </c>
      <c r="D36" s="146"/>
      <c r="E36" s="127"/>
      <c r="F36" s="127"/>
      <c r="G36" s="128"/>
      <c r="H36" s="129"/>
      <c r="I36" s="126"/>
      <c r="J36" s="126"/>
    </row>
    <row r="37" spans="1:10" ht="38.25">
      <c r="B37" s="125"/>
      <c r="C37" s="141" t="s">
        <v>227</v>
      </c>
      <c r="D37" s="146"/>
      <c r="E37" s="127"/>
      <c r="F37" s="127"/>
      <c r="G37" s="128"/>
      <c r="H37" s="129"/>
      <c r="I37" s="126"/>
      <c r="J37" s="126"/>
    </row>
    <row r="38" spans="1:10" ht="25.5">
      <c r="B38" s="125"/>
      <c r="C38" s="141" t="s">
        <v>115</v>
      </c>
      <c r="D38" s="146"/>
      <c r="E38" s="127"/>
      <c r="F38" s="127"/>
      <c r="G38" s="128"/>
      <c r="H38" s="129"/>
      <c r="I38" s="126"/>
      <c r="J38" s="126"/>
    </row>
    <row r="39" spans="1:10" ht="25.5">
      <c r="B39" s="125"/>
      <c r="C39" s="141" t="s">
        <v>116</v>
      </c>
      <c r="D39" s="146"/>
      <c r="E39" s="127"/>
      <c r="F39" s="127"/>
      <c r="G39" s="128"/>
      <c r="H39" s="129"/>
      <c r="I39" s="126"/>
      <c r="J39" s="126"/>
    </row>
    <row r="40" spans="1:10" ht="25.5">
      <c r="B40" s="125"/>
      <c r="C40" s="141" t="s">
        <v>117</v>
      </c>
      <c r="D40" s="146"/>
      <c r="E40" s="127"/>
      <c r="F40" s="127"/>
      <c r="G40" s="128"/>
      <c r="H40" s="129"/>
      <c r="I40" s="126"/>
      <c r="J40" s="126"/>
    </row>
    <row r="41" spans="1:10" ht="51">
      <c r="B41" s="125"/>
      <c r="C41" s="141" t="s">
        <v>118</v>
      </c>
      <c r="D41" s="146"/>
      <c r="E41" s="127"/>
      <c r="F41" s="127"/>
      <c r="G41" s="128"/>
      <c r="H41" s="129"/>
      <c r="I41" s="126"/>
      <c r="J41" s="126"/>
    </row>
    <row r="42" spans="1:10" ht="76.5">
      <c r="B42" s="125"/>
      <c r="C42" s="141" t="s">
        <v>230</v>
      </c>
      <c r="D42" s="146"/>
      <c r="E42" s="127"/>
      <c r="F42" s="127"/>
      <c r="G42" s="128"/>
      <c r="H42" s="129"/>
      <c r="I42" s="126"/>
      <c r="J42" s="126"/>
    </row>
    <row r="43" spans="1:10" ht="25.5">
      <c r="B43" s="125"/>
      <c r="C43" s="132" t="s">
        <v>228</v>
      </c>
      <c r="D43" s="146"/>
      <c r="E43" s="127"/>
      <c r="F43" s="127"/>
      <c r="G43" s="128"/>
      <c r="H43" s="129"/>
      <c r="I43" s="126"/>
      <c r="J43" s="126"/>
    </row>
    <row r="44" spans="1:10">
      <c r="A44" s="250" t="s">
        <v>334</v>
      </c>
      <c r="B44" s="160" t="s">
        <v>100</v>
      </c>
      <c r="C44" s="152" t="s">
        <v>423</v>
      </c>
      <c r="D44" s="161" t="s">
        <v>1</v>
      </c>
      <c r="E44" s="123">
        <f>101+103+11</f>
        <v>215</v>
      </c>
      <c r="F44" s="123" t="s">
        <v>0</v>
      </c>
      <c r="G44" s="128">
        <v>40</v>
      </c>
      <c r="H44" s="129">
        <f>E44*G44</f>
        <v>8600</v>
      </c>
      <c r="I44" s="126"/>
      <c r="J44" s="126"/>
    </row>
    <row r="45" spans="1:10">
      <c r="A45" s="250" t="s">
        <v>334</v>
      </c>
      <c r="B45" s="160" t="s">
        <v>101</v>
      </c>
      <c r="C45" s="192" t="s">
        <v>238</v>
      </c>
      <c r="D45" s="161" t="s">
        <v>1</v>
      </c>
      <c r="E45" s="123">
        <f>296+32+278</f>
        <v>606</v>
      </c>
      <c r="F45" s="123" t="s">
        <v>0</v>
      </c>
      <c r="G45" s="128">
        <v>20</v>
      </c>
      <c r="H45" s="129">
        <f>E45*G45</f>
        <v>12120</v>
      </c>
      <c r="I45" s="126"/>
      <c r="J45" s="126"/>
    </row>
    <row r="46" spans="1:10">
      <c r="B46" s="125"/>
      <c r="C46" s="126"/>
      <c r="D46" s="127"/>
      <c r="E46" s="127"/>
      <c r="F46" s="127"/>
      <c r="G46" s="147"/>
      <c r="H46" s="148"/>
      <c r="I46" s="126"/>
      <c r="J46" s="126"/>
    </row>
    <row r="47" spans="1:10" ht="63.75">
      <c r="A47" s="250" t="s">
        <v>334</v>
      </c>
      <c r="B47" s="189">
        <v>6</v>
      </c>
      <c r="C47" s="150" t="s">
        <v>215</v>
      </c>
      <c r="D47" s="123" t="s">
        <v>23</v>
      </c>
      <c r="E47" s="123">
        <f>(2+15)*4</f>
        <v>68</v>
      </c>
      <c r="F47" s="123" t="s">
        <v>0</v>
      </c>
      <c r="G47" s="135"/>
      <c r="H47" s="135"/>
      <c r="I47" s="126"/>
      <c r="J47" s="126"/>
    </row>
    <row r="48" spans="1:10">
      <c r="B48" s="149"/>
      <c r="C48" s="153"/>
      <c r="D48" s="151"/>
      <c r="E48" s="151"/>
      <c r="F48" s="123"/>
      <c r="G48" s="135"/>
      <c r="H48" s="135"/>
      <c r="I48" s="126"/>
      <c r="J48" s="126"/>
    </row>
    <row r="49" spans="1:10" ht="51">
      <c r="A49" s="250" t="s">
        <v>334</v>
      </c>
      <c r="B49" s="189">
        <v>7</v>
      </c>
      <c r="C49" s="150" t="s">
        <v>31</v>
      </c>
      <c r="D49" s="123" t="s">
        <v>32</v>
      </c>
      <c r="E49" s="123">
        <v>4</v>
      </c>
      <c r="F49" s="123" t="s">
        <v>0</v>
      </c>
      <c r="G49" s="135"/>
      <c r="H49" s="135"/>
      <c r="I49" s="126"/>
      <c r="J49" s="126"/>
    </row>
    <row r="50" spans="1:10">
      <c r="B50" s="149"/>
      <c r="C50" s="153"/>
      <c r="D50" s="151"/>
      <c r="E50" s="151"/>
      <c r="F50" s="123"/>
      <c r="G50" s="135"/>
      <c r="H50" s="135"/>
      <c r="I50" s="126"/>
      <c r="J50" s="126"/>
    </row>
    <row r="51" spans="1:10">
      <c r="B51" s="149"/>
      <c r="C51" s="159" t="s">
        <v>234</v>
      </c>
      <c r="D51" s="151"/>
      <c r="E51" s="151"/>
      <c r="F51" s="123"/>
      <c r="G51" s="135"/>
      <c r="H51" s="135"/>
      <c r="I51" s="126"/>
      <c r="J51" s="126"/>
    </row>
    <row r="52" spans="1:10" ht="114.75">
      <c r="B52" s="189">
        <v>8</v>
      </c>
      <c r="C52" s="150" t="s">
        <v>233</v>
      </c>
      <c r="D52" s="150"/>
      <c r="E52" s="150"/>
      <c r="F52" s="123"/>
      <c r="G52" s="135"/>
      <c r="H52" s="135"/>
      <c r="I52" s="126"/>
      <c r="J52" s="126"/>
    </row>
    <row r="53" spans="1:10" ht="140.25">
      <c r="B53" s="189"/>
      <c r="C53" s="150" t="s">
        <v>232</v>
      </c>
      <c r="D53" s="150"/>
      <c r="E53" s="150"/>
      <c r="F53" s="123"/>
      <c r="G53" s="135"/>
      <c r="H53" s="135"/>
      <c r="I53" s="126"/>
      <c r="J53" s="126"/>
    </row>
    <row r="54" spans="1:10">
      <c r="A54" s="250" t="s">
        <v>334</v>
      </c>
      <c r="B54" s="149"/>
      <c r="C54" s="152" t="s">
        <v>337</v>
      </c>
      <c r="D54" s="123" t="s">
        <v>8</v>
      </c>
      <c r="E54" s="194">
        <f>'I. b. RUŠENJA I DEMONTAŽE'!E50</f>
        <v>107</v>
      </c>
      <c r="F54" s="123" t="s">
        <v>0</v>
      </c>
      <c r="G54" s="125">
        <v>7</v>
      </c>
      <c r="H54" s="125">
        <f>E54*G54</f>
        <v>749</v>
      </c>
      <c r="I54" s="126"/>
      <c r="J54" s="126"/>
    </row>
    <row r="55" spans="1:10">
      <c r="A55" s="250" t="s">
        <v>334</v>
      </c>
      <c r="B55" s="149"/>
      <c r="C55" s="152" t="s">
        <v>338</v>
      </c>
      <c r="D55" s="123" t="s">
        <v>8</v>
      </c>
      <c r="E55" s="194">
        <f>E54</f>
        <v>107</v>
      </c>
      <c r="F55" s="123" t="s">
        <v>0</v>
      </c>
      <c r="G55" s="135"/>
      <c r="H55" s="135"/>
      <c r="I55" s="126"/>
      <c r="J55" s="126"/>
    </row>
    <row r="56" spans="1:10">
      <c r="A56" s="250" t="s">
        <v>334</v>
      </c>
      <c r="B56" s="149"/>
      <c r="C56" s="193" t="s">
        <v>239</v>
      </c>
      <c r="D56" s="123" t="s">
        <v>8</v>
      </c>
      <c r="E56" s="123">
        <f>ROUNDUP(48*0.2+12.7*0.25,0)</f>
        <v>13</v>
      </c>
      <c r="F56" s="123" t="s">
        <v>0</v>
      </c>
      <c r="G56" s="125">
        <v>20</v>
      </c>
      <c r="H56" s="125">
        <f>E56*G56</f>
        <v>260</v>
      </c>
      <c r="I56" s="126"/>
      <c r="J56" s="126"/>
    </row>
    <row r="57" spans="1:10">
      <c r="A57" s="250" t="s">
        <v>334</v>
      </c>
      <c r="B57" s="149"/>
      <c r="C57" s="152" t="s">
        <v>33</v>
      </c>
      <c r="D57" s="123" t="s">
        <v>8</v>
      </c>
      <c r="E57" s="123">
        <v>45</v>
      </c>
      <c r="F57" s="123" t="s">
        <v>0</v>
      </c>
      <c r="G57" s="125">
        <v>7</v>
      </c>
      <c r="H57" s="135">
        <f>E57*G57</f>
        <v>315</v>
      </c>
      <c r="I57" s="126"/>
      <c r="J57" s="126"/>
    </row>
    <row r="58" spans="1:10">
      <c r="B58" s="149"/>
      <c r="C58" s="152" t="s">
        <v>424</v>
      </c>
      <c r="D58" s="123" t="s">
        <v>8</v>
      </c>
      <c r="E58" s="123">
        <v>200</v>
      </c>
      <c r="F58" s="123" t="s">
        <v>0</v>
      </c>
      <c r="G58" s="125">
        <v>30</v>
      </c>
      <c r="H58" s="135">
        <f>E58*G58</f>
        <v>6000</v>
      </c>
      <c r="I58" s="126"/>
      <c r="J58" s="126"/>
    </row>
    <row r="59" spans="1:10">
      <c r="B59" s="188">
        <v>9</v>
      </c>
      <c r="C59" s="145" t="s">
        <v>208</v>
      </c>
      <c r="D59" s="127"/>
      <c r="E59" s="127"/>
      <c r="F59" s="127"/>
      <c r="G59" s="135"/>
      <c r="H59" s="135"/>
      <c r="I59" s="126"/>
      <c r="J59" s="126"/>
    </row>
    <row r="60" spans="1:10" ht="38.25">
      <c r="B60" s="125"/>
      <c r="C60" s="132" t="s">
        <v>218</v>
      </c>
      <c r="D60" s="127"/>
      <c r="E60" s="127"/>
      <c r="F60" s="127"/>
      <c r="G60" s="135"/>
      <c r="H60" s="135"/>
      <c r="I60" s="126"/>
      <c r="J60" s="126"/>
    </row>
    <row r="61" spans="1:10" ht="38.25">
      <c r="B61" s="125"/>
      <c r="C61" s="136" t="s">
        <v>217</v>
      </c>
      <c r="D61" s="127"/>
      <c r="E61" s="127"/>
      <c r="F61" s="127"/>
      <c r="G61" s="135"/>
      <c r="H61" s="135"/>
      <c r="I61" s="126"/>
      <c r="J61" s="126"/>
    </row>
    <row r="62" spans="1:10" ht="63.75">
      <c r="A62" s="250" t="s">
        <v>334</v>
      </c>
      <c r="B62" s="125"/>
      <c r="C62" s="136" t="s">
        <v>110</v>
      </c>
      <c r="D62" s="161" t="s">
        <v>1</v>
      </c>
      <c r="E62" s="123">
        <f>ROUNDUP(36+2*1.8,0)</f>
        <v>40</v>
      </c>
      <c r="F62" s="123" t="s">
        <v>0</v>
      </c>
      <c r="G62" s="135"/>
      <c r="H62" s="135"/>
      <c r="I62" s="126"/>
      <c r="J62" s="126"/>
    </row>
    <row r="63" spans="1:10">
      <c r="B63" s="125"/>
      <c r="C63" s="136"/>
      <c r="D63" s="161"/>
      <c r="E63" s="123"/>
      <c r="F63" s="123"/>
      <c r="G63" s="135"/>
      <c r="H63" s="135"/>
      <c r="I63" s="126"/>
      <c r="J63" s="126"/>
    </row>
    <row r="64" spans="1:10">
      <c r="B64" s="188">
        <v>10</v>
      </c>
      <c r="C64" s="142" t="s">
        <v>237</v>
      </c>
      <c r="D64" s="143"/>
      <c r="E64" s="127"/>
      <c r="F64" s="127"/>
      <c r="G64" s="135"/>
      <c r="H64" s="135"/>
      <c r="I64" s="126"/>
      <c r="J64" s="126"/>
    </row>
    <row r="65" spans="1:10" ht="38.25">
      <c r="B65" s="125"/>
      <c r="C65" s="132" t="s">
        <v>216</v>
      </c>
      <c r="D65" s="143"/>
      <c r="E65" s="127"/>
      <c r="F65" s="127"/>
      <c r="G65" s="135"/>
      <c r="H65" s="135"/>
      <c r="I65" s="126"/>
      <c r="J65" s="126"/>
    </row>
    <row r="66" spans="1:10" ht="76.5">
      <c r="B66" s="125"/>
      <c r="C66" s="132" t="s">
        <v>207</v>
      </c>
      <c r="D66" s="143"/>
      <c r="E66" s="127"/>
      <c r="F66" s="127"/>
      <c r="G66" s="135"/>
      <c r="H66" s="135"/>
      <c r="I66" s="126"/>
      <c r="J66" s="126"/>
    </row>
    <row r="67" spans="1:10" ht="51">
      <c r="B67" s="125"/>
      <c r="C67" s="132" t="s">
        <v>106</v>
      </c>
      <c r="D67" s="143"/>
      <c r="E67" s="127"/>
      <c r="F67" s="127"/>
      <c r="G67" s="135"/>
      <c r="H67" s="135"/>
      <c r="I67" s="126"/>
      <c r="J67" s="126"/>
    </row>
    <row r="68" spans="1:10">
      <c r="A68" s="250" t="s">
        <v>334</v>
      </c>
      <c r="B68" s="125" t="s">
        <v>100</v>
      </c>
      <c r="C68" s="144" t="s">
        <v>107</v>
      </c>
      <c r="D68" s="123" t="s">
        <v>89</v>
      </c>
      <c r="E68" s="123">
        <v>1</v>
      </c>
      <c r="F68" s="123" t="s">
        <v>0</v>
      </c>
      <c r="G68" s="135"/>
      <c r="H68" s="135"/>
      <c r="I68" s="126"/>
      <c r="J68" s="126"/>
    </row>
    <row r="69" spans="1:10">
      <c r="A69" s="250" t="s">
        <v>334</v>
      </c>
      <c r="B69" s="125" t="s">
        <v>101</v>
      </c>
      <c r="C69" s="137" t="s">
        <v>108</v>
      </c>
      <c r="D69" s="123" t="s">
        <v>1</v>
      </c>
      <c r="E69" s="123">
        <f>32*2</f>
        <v>64</v>
      </c>
      <c r="F69" s="123" t="s">
        <v>0</v>
      </c>
      <c r="G69" s="135"/>
      <c r="H69" s="135"/>
      <c r="I69" s="126"/>
      <c r="J69" s="126"/>
    </row>
    <row r="70" spans="1:10">
      <c r="A70" s="250" t="s">
        <v>334</v>
      </c>
      <c r="B70" s="125" t="s">
        <v>102</v>
      </c>
      <c r="C70" s="137" t="s">
        <v>109</v>
      </c>
      <c r="D70" s="123" t="s">
        <v>1</v>
      </c>
      <c r="E70" s="123">
        <f>E69</f>
        <v>64</v>
      </c>
      <c r="F70" s="123" t="s">
        <v>0</v>
      </c>
      <c r="G70" s="135"/>
      <c r="H70" s="135"/>
      <c r="I70" s="126"/>
      <c r="J70" s="126"/>
    </row>
    <row r="71" spans="1:10">
      <c r="B71" s="149"/>
      <c r="C71" s="126"/>
      <c r="D71" s="127"/>
      <c r="E71" s="127"/>
      <c r="F71" s="127"/>
      <c r="G71" s="154"/>
      <c r="H71" s="155"/>
      <c r="I71" s="126"/>
      <c r="J71" s="126"/>
    </row>
    <row r="72" spans="1:10">
      <c r="B72" s="149"/>
      <c r="C72" s="156"/>
      <c r="D72" s="157"/>
      <c r="E72" s="157"/>
      <c r="F72" s="157"/>
      <c r="G72" s="127"/>
      <c r="H72" s="125"/>
      <c r="I72" s="126"/>
      <c r="J72" s="126"/>
    </row>
    <row r="73" spans="1:10" ht="15" customHeight="1">
      <c r="B73" s="149"/>
      <c r="C73" s="158" t="s">
        <v>17</v>
      </c>
      <c r="D73" s="123"/>
      <c r="E73" s="123"/>
      <c r="F73" s="123"/>
      <c r="G73" s="135"/>
      <c r="H73" s="135">
        <f>SUM(H2:H71)</f>
        <v>43919</v>
      </c>
      <c r="I73" s="126"/>
      <c r="J73" s="126"/>
    </row>
    <row r="74" spans="1:10">
      <c r="B74" s="125"/>
      <c r="C74" s="126"/>
      <c r="D74" s="127"/>
      <c r="E74" s="127"/>
      <c r="F74" s="127"/>
      <c r="G74" s="127"/>
      <c r="H74" s="127"/>
      <c r="I74" s="126"/>
      <c r="J74" s="126"/>
    </row>
    <row r="75" spans="1:10">
      <c r="B75" s="125"/>
      <c r="C75" s="126"/>
      <c r="D75" s="127"/>
      <c r="E75" s="127"/>
      <c r="F75" s="127"/>
      <c r="G75" s="127"/>
      <c r="H75" s="127"/>
      <c r="I75" s="126"/>
      <c r="J75" s="126"/>
    </row>
    <row r="76" spans="1:10">
      <c r="B76" s="125"/>
      <c r="C76" s="126"/>
      <c r="D76" s="127"/>
      <c r="E76" s="127"/>
      <c r="F76" s="127"/>
      <c r="G76" s="127"/>
      <c r="H76" s="127"/>
      <c r="I76" s="126"/>
      <c r="J76" s="126"/>
    </row>
    <row r="77" spans="1:10">
      <c r="B77" s="125"/>
      <c r="C77" s="126"/>
      <c r="D77" s="127"/>
      <c r="E77" s="127"/>
      <c r="F77" s="127"/>
      <c r="G77" s="127"/>
      <c r="H77" s="127"/>
      <c r="I77" s="126"/>
      <c r="J77" s="126"/>
    </row>
    <row r="78" spans="1:10">
      <c r="B78" s="125"/>
      <c r="C78" s="126"/>
      <c r="D78" s="127"/>
      <c r="E78" s="127"/>
      <c r="F78" s="127"/>
      <c r="G78" s="127"/>
      <c r="H78" s="127"/>
      <c r="I78" s="126"/>
      <c r="J78" s="126"/>
    </row>
    <row r="79" spans="1:10">
      <c r="B79" s="125"/>
      <c r="C79" s="126"/>
      <c r="D79" s="127"/>
      <c r="E79" s="127"/>
      <c r="F79" s="127"/>
      <c r="G79" s="127"/>
      <c r="H79" s="127"/>
      <c r="I79" s="126"/>
      <c r="J79" s="126"/>
    </row>
    <row r="80" spans="1:10">
      <c r="B80" s="125"/>
      <c r="C80" s="126"/>
      <c r="D80" s="127"/>
      <c r="E80" s="127"/>
      <c r="F80" s="127"/>
      <c r="G80" s="127"/>
      <c r="H80" s="127"/>
      <c r="I80" s="126"/>
      <c r="J80" s="126"/>
    </row>
    <row r="81" spans="2:10">
      <c r="B81" s="125"/>
      <c r="C81" s="126"/>
      <c r="D81" s="127"/>
      <c r="E81" s="127"/>
      <c r="F81" s="127"/>
      <c r="G81" s="127"/>
      <c r="H81" s="127"/>
      <c r="I81" s="126"/>
      <c r="J81" s="126"/>
    </row>
    <row r="82" spans="2:10">
      <c r="B82" s="125"/>
      <c r="C82" s="126"/>
      <c r="D82" s="127"/>
      <c r="E82" s="127"/>
      <c r="F82" s="127"/>
      <c r="G82" s="127"/>
      <c r="H82" s="127"/>
      <c r="I82" s="126"/>
      <c r="J82" s="126"/>
    </row>
    <row r="83" spans="2:10">
      <c r="B83" s="125"/>
      <c r="C83" s="126"/>
      <c r="D83" s="127"/>
      <c r="E83" s="127"/>
      <c r="F83" s="127"/>
      <c r="G83" s="127"/>
      <c r="H83" s="127"/>
      <c r="I83" s="126"/>
      <c r="J83" s="126"/>
    </row>
    <row r="84" spans="2:10">
      <c r="B84" s="125"/>
      <c r="C84" s="126"/>
      <c r="D84" s="127"/>
      <c r="E84" s="127"/>
      <c r="F84" s="127"/>
      <c r="G84" s="127"/>
      <c r="H84" s="127"/>
      <c r="I84" s="126"/>
      <c r="J84" s="126"/>
    </row>
    <row r="85" spans="2:10">
      <c r="B85" s="125"/>
      <c r="C85" s="126"/>
      <c r="D85" s="127"/>
      <c r="E85" s="127"/>
      <c r="F85" s="127"/>
      <c r="G85" s="127"/>
      <c r="H85" s="127"/>
      <c r="I85" s="126"/>
      <c r="J85" s="126"/>
    </row>
    <row r="86" spans="2:10">
      <c r="B86" s="125"/>
      <c r="C86" s="126"/>
      <c r="D86" s="127"/>
      <c r="E86" s="127"/>
      <c r="F86" s="127"/>
      <c r="G86" s="127"/>
      <c r="H86" s="127"/>
      <c r="I86" s="126"/>
      <c r="J86" s="126"/>
    </row>
    <row r="87" spans="2:10">
      <c r="B87" s="125"/>
      <c r="C87" s="126"/>
      <c r="D87" s="127"/>
      <c r="E87" s="127"/>
      <c r="F87" s="127"/>
      <c r="G87" s="127"/>
      <c r="H87" s="127"/>
      <c r="I87" s="126"/>
      <c r="J87" s="126"/>
    </row>
    <row r="88" spans="2:10">
      <c r="B88" s="125"/>
      <c r="C88" s="126"/>
      <c r="D88" s="127"/>
      <c r="E88" s="127"/>
      <c r="F88" s="127"/>
      <c r="G88" s="127"/>
      <c r="H88" s="127"/>
      <c r="I88" s="126"/>
      <c r="J88" s="126"/>
    </row>
    <row r="89" spans="2:10">
      <c r="B89" s="125"/>
      <c r="C89" s="126"/>
      <c r="D89" s="127"/>
      <c r="E89" s="127"/>
      <c r="F89" s="127"/>
      <c r="G89" s="127"/>
      <c r="H89" s="127"/>
      <c r="I89" s="126"/>
      <c r="J89" s="126"/>
    </row>
    <row r="90" spans="2:10">
      <c r="B90" s="125"/>
      <c r="C90" s="126"/>
      <c r="D90" s="127"/>
      <c r="E90" s="127"/>
      <c r="F90" s="127"/>
      <c r="G90" s="127"/>
      <c r="H90" s="127"/>
      <c r="I90" s="126"/>
      <c r="J90" s="126"/>
    </row>
    <row r="91" spans="2:10">
      <c r="B91" s="125"/>
      <c r="C91" s="126"/>
      <c r="D91" s="127"/>
      <c r="E91" s="127"/>
      <c r="F91" s="127"/>
      <c r="G91" s="127"/>
      <c r="H91" s="127"/>
      <c r="I91" s="126"/>
      <c r="J91" s="126"/>
    </row>
    <row r="92" spans="2:10">
      <c r="B92" s="125"/>
      <c r="C92" s="126"/>
      <c r="D92" s="127"/>
      <c r="E92" s="127"/>
      <c r="F92" s="127"/>
      <c r="G92" s="127"/>
      <c r="H92" s="127"/>
      <c r="I92" s="126"/>
      <c r="J92" s="126"/>
    </row>
    <row r="93" spans="2:10">
      <c r="B93" s="125"/>
      <c r="C93" s="126"/>
      <c r="D93" s="127"/>
      <c r="E93" s="127"/>
      <c r="F93" s="127"/>
      <c r="G93" s="127"/>
      <c r="H93" s="127"/>
      <c r="I93" s="126"/>
      <c r="J93" s="126"/>
    </row>
    <row r="94" spans="2:10">
      <c r="B94" s="125"/>
      <c r="C94" s="126"/>
      <c r="D94" s="127"/>
      <c r="E94" s="127"/>
      <c r="F94" s="127"/>
      <c r="G94" s="127"/>
      <c r="H94" s="127"/>
      <c r="I94" s="126"/>
      <c r="J94" s="126"/>
    </row>
    <row r="95" spans="2:10">
      <c r="B95" s="125"/>
      <c r="C95" s="126"/>
      <c r="D95" s="127"/>
      <c r="E95" s="127"/>
      <c r="F95" s="127"/>
      <c r="G95" s="127"/>
      <c r="H95" s="127"/>
      <c r="I95" s="126"/>
      <c r="J95" s="126"/>
    </row>
    <row r="96" spans="2:10">
      <c r="B96" s="125"/>
      <c r="C96" s="126"/>
      <c r="D96" s="127"/>
      <c r="E96" s="127"/>
      <c r="F96" s="127"/>
      <c r="G96" s="127"/>
      <c r="H96" s="127"/>
      <c r="I96" s="126"/>
      <c r="J96" s="126"/>
    </row>
    <row r="97" spans="2:10">
      <c r="B97" s="125"/>
      <c r="C97" s="126"/>
      <c r="D97" s="127"/>
      <c r="E97" s="127"/>
      <c r="F97" s="127"/>
      <c r="G97" s="127"/>
      <c r="H97" s="127"/>
      <c r="I97" s="126"/>
      <c r="J97" s="126"/>
    </row>
    <row r="98" spans="2:10">
      <c r="B98" s="125"/>
      <c r="C98" s="126"/>
      <c r="D98" s="127"/>
      <c r="E98" s="127"/>
      <c r="F98" s="127"/>
      <c r="G98" s="127"/>
      <c r="H98" s="127"/>
      <c r="I98" s="126"/>
      <c r="J98" s="126"/>
    </row>
    <row r="99" spans="2:10">
      <c r="B99" s="125"/>
      <c r="C99" s="126"/>
      <c r="D99" s="127"/>
      <c r="E99" s="127"/>
      <c r="F99" s="127"/>
      <c r="G99" s="127"/>
      <c r="H99" s="127"/>
      <c r="I99" s="126"/>
      <c r="J99" s="126"/>
    </row>
    <row r="100" spans="2:10">
      <c r="B100" s="125"/>
      <c r="C100" s="126"/>
      <c r="D100" s="127"/>
      <c r="E100" s="127"/>
      <c r="F100" s="127"/>
      <c r="G100" s="127"/>
      <c r="H100" s="127"/>
      <c r="I100" s="126"/>
      <c r="J100" s="126"/>
    </row>
    <row r="101" spans="2:10">
      <c r="B101" s="125"/>
      <c r="C101" s="126"/>
      <c r="D101" s="127"/>
      <c r="E101" s="127"/>
      <c r="F101" s="127"/>
      <c r="G101" s="127"/>
      <c r="H101" s="127"/>
      <c r="I101" s="126"/>
      <c r="J101" s="126"/>
    </row>
    <row r="102" spans="2:10">
      <c r="B102" s="125"/>
      <c r="C102" s="126"/>
      <c r="D102" s="127"/>
      <c r="E102" s="127"/>
      <c r="F102" s="127"/>
      <c r="G102" s="127"/>
      <c r="H102" s="127"/>
      <c r="I102" s="126"/>
      <c r="J102" s="126"/>
    </row>
    <row r="103" spans="2:10">
      <c r="B103" s="125"/>
      <c r="C103" s="126"/>
      <c r="D103" s="127"/>
      <c r="E103" s="127"/>
      <c r="F103" s="127"/>
      <c r="G103" s="127"/>
      <c r="H103" s="127"/>
      <c r="I103" s="126"/>
      <c r="J103" s="126"/>
    </row>
    <row r="104" spans="2:10">
      <c r="B104" s="125"/>
      <c r="C104" s="126"/>
      <c r="D104" s="127"/>
      <c r="E104" s="127"/>
      <c r="F104" s="127"/>
      <c r="G104" s="127"/>
      <c r="H104" s="127"/>
      <c r="I104" s="126"/>
      <c r="J104" s="126"/>
    </row>
    <row r="105" spans="2:10">
      <c r="B105" s="125"/>
      <c r="C105" s="126"/>
      <c r="D105" s="127"/>
      <c r="E105" s="127"/>
      <c r="F105" s="127"/>
      <c r="G105" s="127"/>
      <c r="H105" s="127"/>
      <c r="I105" s="126"/>
      <c r="J105" s="126"/>
    </row>
    <row r="106" spans="2:10">
      <c r="B106" s="125"/>
      <c r="C106" s="126"/>
      <c r="D106" s="127"/>
      <c r="E106" s="127"/>
      <c r="F106" s="127"/>
      <c r="G106" s="127"/>
      <c r="H106" s="127"/>
      <c r="I106" s="126"/>
      <c r="J106" s="126"/>
    </row>
    <row r="107" spans="2:10">
      <c r="B107" s="125"/>
      <c r="C107" s="126"/>
      <c r="D107" s="127"/>
      <c r="E107" s="127"/>
      <c r="F107" s="127"/>
      <c r="G107" s="127"/>
      <c r="H107" s="127"/>
      <c r="I107" s="126"/>
      <c r="J107" s="126"/>
    </row>
    <row r="108" spans="2:10">
      <c r="B108" s="125"/>
      <c r="C108" s="126"/>
      <c r="D108" s="127"/>
      <c r="E108" s="127"/>
      <c r="F108" s="127"/>
      <c r="G108" s="127"/>
      <c r="H108" s="127"/>
      <c r="I108" s="126"/>
      <c r="J108" s="126"/>
    </row>
    <row r="109" spans="2:10">
      <c r="B109" s="125"/>
      <c r="C109" s="126"/>
      <c r="D109" s="127"/>
      <c r="E109" s="127"/>
      <c r="F109" s="127"/>
      <c r="G109" s="127"/>
      <c r="H109" s="127"/>
      <c r="I109" s="126"/>
      <c r="J109" s="126"/>
    </row>
    <row r="110" spans="2:10">
      <c r="B110" s="125"/>
      <c r="C110" s="126"/>
      <c r="D110" s="127"/>
      <c r="E110" s="127"/>
      <c r="F110" s="127"/>
      <c r="G110" s="127"/>
      <c r="H110" s="127"/>
      <c r="I110" s="126"/>
      <c r="J110" s="126"/>
    </row>
    <row r="111" spans="2:10">
      <c r="B111" s="125"/>
      <c r="C111" s="126"/>
      <c r="D111" s="127"/>
      <c r="E111" s="127"/>
      <c r="F111" s="127"/>
      <c r="G111" s="127"/>
      <c r="H111" s="127"/>
      <c r="I111" s="126"/>
      <c r="J111" s="126"/>
    </row>
    <row r="112" spans="2:10">
      <c r="B112" s="125"/>
      <c r="C112" s="126"/>
      <c r="D112" s="127"/>
      <c r="E112" s="127"/>
      <c r="F112" s="127"/>
      <c r="G112" s="127"/>
      <c r="H112" s="127"/>
      <c r="I112" s="126"/>
      <c r="J112" s="126"/>
    </row>
    <row r="113" spans="2:10">
      <c r="B113" s="125"/>
      <c r="C113" s="126"/>
      <c r="D113" s="127"/>
      <c r="E113" s="127"/>
      <c r="F113" s="127"/>
      <c r="G113" s="127"/>
      <c r="H113" s="127"/>
      <c r="I113" s="126"/>
      <c r="J113" s="126"/>
    </row>
    <row r="114" spans="2:10">
      <c r="B114" s="125"/>
      <c r="C114" s="126"/>
      <c r="D114" s="127"/>
      <c r="E114" s="127"/>
      <c r="F114" s="127"/>
      <c r="G114" s="127"/>
      <c r="H114" s="127"/>
      <c r="I114" s="126"/>
      <c r="J114" s="126"/>
    </row>
    <row r="115" spans="2:10">
      <c r="B115" s="125"/>
      <c r="C115" s="126"/>
      <c r="D115" s="127"/>
      <c r="E115" s="127"/>
      <c r="F115" s="127"/>
      <c r="G115" s="127"/>
      <c r="H115" s="127"/>
      <c r="I115" s="126"/>
      <c r="J115" s="126"/>
    </row>
    <row r="116" spans="2:10">
      <c r="B116" s="125"/>
      <c r="C116" s="126"/>
      <c r="D116" s="127"/>
      <c r="E116" s="127"/>
      <c r="F116" s="127"/>
      <c r="G116" s="127"/>
      <c r="H116" s="127"/>
      <c r="I116" s="126"/>
      <c r="J116" s="126"/>
    </row>
    <row r="117" spans="2:10">
      <c r="B117" s="125"/>
      <c r="C117" s="126"/>
      <c r="D117" s="127"/>
      <c r="E117" s="127"/>
      <c r="F117" s="127"/>
      <c r="G117" s="127"/>
      <c r="H117" s="127"/>
      <c r="I117" s="126"/>
      <c r="J117" s="126"/>
    </row>
    <row r="118" spans="2:10">
      <c r="B118" s="125"/>
      <c r="C118" s="126"/>
      <c r="D118" s="127"/>
      <c r="E118" s="127"/>
      <c r="F118" s="127"/>
      <c r="G118" s="127"/>
      <c r="H118" s="127"/>
      <c r="I118" s="126"/>
      <c r="J118" s="126"/>
    </row>
    <row r="119" spans="2:10">
      <c r="B119" s="125"/>
      <c r="C119" s="126"/>
      <c r="D119" s="127"/>
      <c r="E119" s="127"/>
      <c r="F119" s="127"/>
      <c r="G119" s="127"/>
      <c r="H119" s="127"/>
      <c r="I119" s="126"/>
      <c r="J119" s="126"/>
    </row>
  </sheetData>
  <pageMargins left="0.74803149606299213" right="0.74803149606299213" top="0.98425196850393704" bottom="0.98425196850393704" header="0.51181102362204722" footer="0.51181102362204722"/>
  <pageSetup paperSize="9"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List3"/>
  <dimension ref="B2:H40"/>
  <sheetViews>
    <sheetView view="pageLayout" zoomScaleNormal="100" workbookViewId="0">
      <selection activeCell="I2" sqref="I2"/>
    </sheetView>
  </sheetViews>
  <sheetFormatPr defaultColWidth="9.140625" defaultRowHeight="12.75"/>
  <cols>
    <col min="1" max="7" width="9.140625" style="1"/>
    <col min="8" max="9" width="8.85546875" style="1" customWidth="1"/>
    <col min="10" max="16384" width="9.140625" style="1"/>
  </cols>
  <sheetData>
    <row r="2" spans="2:8">
      <c r="B2" s="283" t="s">
        <v>15</v>
      </c>
      <c r="C2" s="284"/>
      <c r="D2" s="284"/>
      <c r="E2" s="284"/>
      <c r="F2" s="284"/>
      <c r="G2" s="284"/>
      <c r="H2" s="284"/>
    </row>
    <row r="3" spans="2:8">
      <c r="B3" s="284"/>
      <c r="C3" s="284"/>
      <c r="D3" s="284"/>
      <c r="E3" s="284"/>
      <c r="F3" s="284"/>
      <c r="G3" s="284"/>
      <c r="H3" s="284"/>
    </row>
    <row r="4" spans="2:8">
      <c r="B4" s="284"/>
      <c r="C4" s="284"/>
      <c r="D4" s="284"/>
      <c r="E4" s="284"/>
      <c r="F4" s="284"/>
      <c r="G4" s="284"/>
      <c r="H4" s="284"/>
    </row>
    <row r="5" spans="2:8">
      <c r="B5" s="284"/>
      <c r="C5" s="284"/>
      <c r="D5" s="284"/>
      <c r="E5" s="284"/>
      <c r="F5" s="284"/>
      <c r="G5" s="284"/>
      <c r="H5" s="284"/>
    </row>
    <row r="6" spans="2:8">
      <c r="B6" s="284"/>
      <c r="C6" s="284"/>
      <c r="D6" s="284"/>
      <c r="E6" s="284"/>
      <c r="F6" s="284"/>
      <c r="G6" s="284"/>
      <c r="H6" s="284"/>
    </row>
    <row r="7" spans="2:8">
      <c r="B7" s="284"/>
      <c r="C7" s="284"/>
      <c r="D7" s="284"/>
      <c r="E7" s="284"/>
      <c r="F7" s="284"/>
      <c r="G7" s="284"/>
      <c r="H7" s="284"/>
    </row>
    <row r="8" spans="2:8">
      <c r="B8" s="284"/>
      <c r="C8" s="284"/>
      <c r="D8" s="284"/>
      <c r="E8" s="284"/>
      <c r="F8" s="284"/>
      <c r="G8" s="284"/>
      <c r="H8" s="284"/>
    </row>
    <row r="9" spans="2:8">
      <c r="B9" s="284"/>
      <c r="C9" s="284"/>
      <c r="D9" s="284"/>
      <c r="E9" s="284"/>
      <c r="F9" s="284"/>
      <c r="G9" s="284"/>
      <c r="H9" s="284"/>
    </row>
    <row r="10" spans="2:8">
      <c r="B10" s="284"/>
      <c r="C10" s="284"/>
      <c r="D10" s="284"/>
      <c r="E10" s="284"/>
      <c r="F10" s="284"/>
      <c r="G10" s="284"/>
      <c r="H10" s="284"/>
    </row>
    <row r="11" spans="2:8">
      <c r="B11" s="284"/>
      <c r="C11" s="284"/>
      <c r="D11" s="284"/>
      <c r="E11" s="284"/>
      <c r="F11" s="284"/>
      <c r="G11" s="284"/>
      <c r="H11" s="284"/>
    </row>
    <row r="12" spans="2:8">
      <c r="B12" s="284"/>
      <c r="C12" s="284"/>
      <c r="D12" s="284"/>
      <c r="E12" s="284"/>
      <c r="F12" s="284"/>
      <c r="G12" s="284"/>
      <c r="H12" s="284"/>
    </row>
    <row r="13" spans="2:8">
      <c r="B13" s="284"/>
      <c r="C13" s="284"/>
      <c r="D13" s="284"/>
      <c r="E13" s="284"/>
      <c r="F13" s="284"/>
      <c r="G13" s="284"/>
      <c r="H13" s="284"/>
    </row>
    <row r="14" spans="2:8">
      <c r="B14" s="284"/>
      <c r="C14" s="284"/>
      <c r="D14" s="284"/>
      <c r="E14" s="284"/>
      <c r="F14" s="284"/>
      <c r="G14" s="284"/>
      <c r="H14" s="284"/>
    </row>
    <row r="15" spans="2:8">
      <c r="B15" s="284"/>
      <c r="C15" s="284"/>
      <c r="D15" s="284"/>
      <c r="E15" s="284"/>
      <c r="F15" s="284"/>
      <c r="G15" s="284"/>
      <c r="H15" s="284"/>
    </row>
    <row r="16" spans="2:8">
      <c r="B16" s="284"/>
      <c r="C16" s="284"/>
      <c r="D16" s="284"/>
      <c r="E16" s="284"/>
      <c r="F16" s="284"/>
      <c r="G16" s="284"/>
      <c r="H16" s="284"/>
    </row>
    <row r="17" spans="2:8">
      <c r="B17" s="284"/>
      <c r="C17" s="284"/>
      <c r="D17" s="284"/>
      <c r="E17" s="284"/>
      <c r="F17" s="284"/>
      <c r="G17" s="284"/>
      <c r="H17" s="284"/>
    </row>
    <row r="18" spans="2:8">
      <c r="B18" s="284"/>
      <c r="C18" s="284"/>
      <c r="D18" s="284"/>
      <c r="E18" s="284"/>
      <c r="F18" s="284"/>
      <c r="G18" s="284"/>
      <c r="H18" s="284"/>
    </row>
    <row r="19" spans="2:8">
      <c r="B19" s="284"/>
      <c r="C19" s="284"/>
      <c r="D19" s="284"/>
      <c r="E19" s="284"/>
      <c r="F19" s="284"/>
      <c r="G19" s="284"/>
      <c r="H19" s="284"/>
    </row>
    <row r="20" spans="2:8">
      <c r="B20" s="284"/>
      <c r="C20" s="284"/>
      <c r="D20" s="284"/>
      <c r="E20" s="284"/>
      <c r="F20" s="284"/>
      <c r="G20" s="284"/>
      <c r="H20" s="284"/>
    </row>
    <row r="21" spans="2:8">
      <c r="B21" s="284"/>
      <c r="C21" s="284"/>
      <c r="D21" s="284"/>
      <c r="E21" s="284"/>
      <c r="F21" s="284"/>
      <c r="G21" s="284"/>
      <c r="H21" s="284"/>
    </row>
    <row r="22" spans="2:8">
      <c r="B22" s="284"/>
      <c r="C22" s="284"/>
      <c r="D22" s="284"/>
      <c r="E22" s="284"/>
      <c r="F22" s="284"/>
      <c r="G22" s="284"/>
      <c r="H22" s="284"/>
    </row>
    <row r="23" spans="2:8">
      <c r="B23" s="284"/>
      <c r="C23" s="284"/>
      <c r="D23" s="284"/>
      <c r="E23" s="284"/>
      <c r="F23" s="284"/>
      <c r="G23" s="284"/>
      <c r="H23" s="284"/>
    </row>
    <row r="24" spans="2:8">
      <c r="B24" s="284"/>
      <c r="C24" s="284"/>
      <c r="D24" s="284"/>
      <c r="E24" s="284"/>
      <c r="F24" s="284"/>
      <c r="G24" s="284"/>
      <c r="H24" s="284"/>
    </row>
    <row r="25" spans="2:8">
      <c r="B25" s="284"/>
      <c r="C25" s="284"/>
      <c r="D25" s="284"/>
      <c r="E25" s="284"/>
      <c r="F25" s="284"/>
      <c r="G25" s="284"/>
      <c r="H25" s="284"/>
    </row>
    <row r="26" spans="2:8">
      <c r="B26" s="284"/>
      <c r="C26" s="284"/>
      <c r="D26" s="284"/>
      <c r="E26" s="284"/>
      <c r="F26" s="284"/>
      <c r="G26" s="284"/>
      <c r="H26" s="284"/>
    </row>
    <row r="27" spans="2:8">
      <c r="B27" s="284"/>
      <c r="C27" s="284"/>
      <c r="D27" s="284"/>
      <c r="E27" s="284"/>
      <c r="F27" s="284"/>
      <c r="G27" s="284"/>
      <c r="H27" s="284"/>
    </row>
    <row r="28" spans="2:8">
      <c r="B28" s="284"/>
      <c r="C28" s="284"/>
      <c r="D28" s="284"/>
      <c r="E28" s="284"/>
      <c r="F28" s="284"/>
      <c r="G28" s="284"/>
      <c r="H28" s="284"/>
    </row>
    <row r="29" spans="2:8">
      <c r="B29" s="284"/>
      <c r="C29" s="284"/>
      <c r="D29" s="284"/>
      <c r="E29" s="284"/>
      <c r="F29" s="284"/>
      <c r="G29" s="284"/>
      <c r="H29" s="284"/>
    </row>
    <row r="30" spans="2:8">
      <c r="B30" s="284"/>
      <c r="C30" s="284"/>
      <c r="D30" s="284"/>
      <c r="E30" s="284"/>
      <c r="F30" s="284"/>
      <c r="G30" s="284"/>
      <c r="H30" s="284"/>
    </row>
    <row r="31" spans="2:8">
      <c r="B31" s="284"/>
      <c r="C31" s="284"/>
      <c r="D31" s="284"/>
      <c r="E31" s="284"/>
      <c r="F31" s="284"/>
      <c r="G31" s="284"/>
      <c r="H31" s="284"/>
    </row>
    <row r="32" spans="2:8">
      <c r="B32" s="284"/>
      <c r="C32" s="284"/>
      <c r="D32" s="284"/>
      <c r="E32" s="284"/>
      <c r="F32" s="284"/>
      <c r="G32" s="284"/>
      <c r="H32" s="284"/>
    </row>
    <row r="33" spans="2:8">
      <c r="B33" s="284"/>
      <c r="C33" s="284"/>
      <c r="D33" s="284"/>
      <c r="E33" s="284"/>
      <c r="F33" s="284"/>
      <c r="G33" s="284"/>
      <c r="H33" s="284"/>
    </row>
    <row r="34" spans="2:8">
      <c r="B34" s="284"/>
      <c r="C34" s="284"/>
      <c r="D34" s="284"/>
      <c r="E34" s="284"/>
      <c r="F34" s="284"/>
      <c r="G34" s="284"/>
      <c r="H34" s="284"/>
    </row>
    <row r="35" spans="2:8">
      <c r="B35" s="284"/>
      <c r="C35" s="284"/>
      <c r="D35" s="284"/>
      <c r="E35" s="284"/>
      <c r="F35" s="284"/>
      <c r="G35" s="284"/>
      <c r="H35" s="284"/>
    </row>
    <row r="36" spans="2:8">
      <c r="B36" s="284"/>
      <c r="C36" s="284"/>
      <c r="D36" s="284"/>
      <c r="E36" s="284"/>
      <c r="F36" s="284"/>
      <c r="G36" s="284"/>
      <c r="H36" s="284"/>
    </row>
    <row r="37" spans="2:8">
      <c r="B37" s="284"/>
      <c r="C37" s="284"/>
      <c r="D37" s="284"/>
      <c r="E37" s="284"/>
      <c r="F37" s="284"/>
      <c r="G37" s="284"/>
      <c r="H37" s="284"/>
    </row>
    <row r="38" spans="2:8">
      <c r="B38" s="284"/>
      <c r="C38" s="284"/>
      <c r="D38" s="284"/>
      <c r="E38" s="284"/>
      <c r="F38" s="284"/>
      <c r="G38" s="284"/>
      <c r="H38" s="284"/>
    </row>
    <row r="39" spans="2:8">
      <c r="B39" s="284"/>
      <c r="C39" s="284"/>
      <c r="D39" s="284"/>
      <c r="E39" s="284"/>
      <c r="F39" s="284"/>
      <c r="G39" s="284"/>
      <c r="H39" s="284"/>
    </row>
    <row r="40" spans="2:8" ht="78.599999999999994" customHeight="1">
      <c r="B40" s="284"/>
      <c r="C40" s="284"/>
      <c r="D40" s="284"/>
      <c r="E40" s="284"/>
      <c r="F40" s="284"/>
      <c r="G40" s="284"/>
      <c r="H40" s="284"/>
    </row>
  </sheetData>
  <mergeCells count="1">
    <mergeCell ref="B2:H40"/>
  </mergeCells>
  <phoneticPr fontId="8" type="noConversion"/>
  <pageMargins left="0.75" right="0.75" top="1" bottom="1" header="0.5" footer="0.5"/>
  <pageSetup paperSize="9"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List4"/>
  <dimension ref="A1:H86"/>
  <sheetViews>
    <sheetView view="pageLayout" topLeftCell="A9" zoomScale="130" zoomScaleNormal="100" zoomScalePageLayoutView="130" workbookViewId="0">
      <selection activeCell="G13" sqref="G13"/>
    </sheetView>
  </sheetViews>
  <sheetFormatPr defaultColWidth="8.85546875" defaultRowHeight="12.75"/>
  <cols>
    <col min="1" max="1" width="3.42578125" style="17" bestFit="1" customWidth="1"/>
    <col min="2" max="2" width="5.85546875" style="16" customWidth="1"/>
    <col min="3" max="3" width="39.7109375" style="17" customWidth="1"/>
    <col min="4" max="4" width="6.85546875" style="17" bestFit="1" customWidth="1"/>
    <col min="5" max="5" width="7.140625" style="17" bestFit="1" customWidth="1"/>
    <col min="6" max="6" width="2.140625" style="17" bestFit="1" customWidth="1"/>
    <col min="7" max="7" width="8.5703125" style="17" customWidth="1"/>
    <col min="8" max="8" width="12.28515625" style="17" bestFit="1" customWidth="1"/>
    <col min="9" max="16384" width="8.85546875" style="17"/>
  </cols>
  <sheetData>
    <row r="1" spans="1:8" ht="22.5">
      <c r="A1" s="75" t="s">
        <v>335</v>
      </c>
      <c r="B1" s="51" t="s">
        <v>9</v>
      </c>
      <c r="C1" s="29" t="s">
        <v>10</v>
      </c>
      <c r="D1" s="29" t="s">
        <v>11</v>
      </c>
      <c r="E1" s="29" t="s">
        <v>12</v>
      </c>
      <c r="F1" s="29"/>
      <c r="G1" s="29" t="s">
        <v>13</v>
      </c>
      <c r="H1" s="30" t="s">
        <v>14</v>
      </c>
    </row>
    <row r="2" spans="1:8">
      <c r="A2" s="88"/>
      <c r="B2" s="285" t="s">
        <v>34</v>
      </c>
      <c r="C2" s="285"/>
      <c r="D2" s="285"/>
      <c r="E2" s="285"/>
      <c r="F2" s="285"/>
    </row>
    <row r="3" spans="1:8">
      <c r="A3" s="250"/>
      <c r="B3" s="227"/>
      <c r="C3" s="71"/>
      <c r="D3" s="19"/>
      <c r="E3" s="19"/>
      <c r="F3" s="19"/>
    </row>
    <row r="4" spans="1:8" ht="216.75">
      <c r="B4" s="196">
        <v>1</v>
      </c>
      <c r="C4" s="117" t="s">
        <v>220</v>
      </c>
    </row>
    <row r="5" spans="1:8">
      <c r="A5" s="250" t="s">
        <v>334</v>
      </c>
      <c r="B5" s="227"/>
      <c r="C5" s="162" t="s">
        <v>219</v>
      </c>
      <c r="D5" s="19" t="s">
        <v>2</v>
      </c>
      <c r="E5" s="19">
        <v>8</v>
      </c>
      <c r="F5" s="19" t="s">
        <v>0</v>
      </c>
      <c r="G5" s="17">
        <v>40</v>
      </c>
      <c r="H5" s="17">
        <f>E5*G5</f>
        <v>320</v>
      </c>
    </row>
    <row r="6" spans="1:8">
      <c r="A6" s="250" t="s">
        <v>334</v>
      </c>
      <c r="B6" s="227"/>
      <c r="C6" s="162" t="s">
        <v>221</v>
      </c>
      <c r="D6" s="19" t="s">
        <v>2</v>
      </c>
      <c r="E6" s="19">
        <v>2</v>
      </c>
      <c r="F6" s="19" t="s">
        <v>0</v>
      </c>
      <c r="G6" s="17">
        <v>80</v>
      </c>
      <c r="H6" s="17">
        <f t="shared" ref="H6:H9" si="0">E6*G6</f>
        <v>160</v>
      </c>
    </row>
    <row r="7" spans="1:8" ht="33" customHeight="1">
      <c r="A7" s="250" t="s">
        <v>334</v>
      </c>
      <c r="B7" s="227"/>
      <c r="C7" s="94" t="s">
        <v>222</v>
      </c>
      <c r="D7" s="19" t="s">
        <v>2</v>
      </c>
      <c r="E7" s="19">
        <f>1+9+4</f>
        <v>14</v>
      </c>
      <c r="F7" s="19" t="s">
        <v>0</v>
      </c>
      <c r="G7" s="17">
        <v>30</v>
      </c>
      <c r="H7" s="17">
        <f t="shared" si="0"/>
        <v>420</v>
      </c>
    </row>
    <row r="8" spans="1:8">
      <c r="B8" s="227"/>
      <c r="C8" s="71"/>
      <c r="D8" s="19"/>
      <c r="E8" s="19"/>
      <c r="F8" s="19"/>
    </row>
    <row r="9" spans="1:8" ht="114.75">
      <c r="A9" s="250" t="s">
        <v>334</v>
      </c>
      <c r="B9" s="196">
        <v>2</v>
      </c>
      <c r="C9" s="117" t="s">
        <v>236</v>
      </c>
      <c r="D9" s="19" t="s">
        <v>23</v>
      </c>
      <c r="E9" s="19">
        <f>(16+4)*(5+3+3+3+5)</f>
        <v>380</v>
      </c>
      <c r="F9" s="19" t="s">
        <v>0</v>
      </c>
      <c r="G9" s="17">
        <v>1.5</v>
      </c>
      <c r="H9" s="17">
        <f t="shared" si="0"/>
        <v>570</v>
      </c>
    </row>
    <row r="10" spans="1:8">
      <c r="B10" s="227"/>
      <c r="C10" s="225" t="s">
        <v>425</v>
      </c>
      <c r="D10" s="19"/>
      <c r="E10" s="19"/>
      <c r="F10" s="19"/>
    </row>
    <row r="11" spans="1:8" s="48" customFormat="1" ht="153">
      <c r="A11" s="250"/>
      <c r="B11" s="196">
        <v>3</v>
      </c>
      <c r="C11" s="117" t="s">
        <v>270</v>
      </c>
      <c r="D11" s="19"/>
      <c r="E11" s="19"/>
      <c r="F11" s="19"/>
    </row>
    <row r="12" spans="1:8" s="48" customFormat="1" ht="25.5">
      <c r="A12" s="250" t="s">
        <v>334</v>
      </c>
      <c r="B12" s="265" t="s">
        <v>50</v>
      </c>
      <c r="C12" s="57" t="s">
        <v>258</v>
      </c>
      <c r="D12" s="19" t="s">
        <v>23</v>
      </c>
      <c r="E12" s="79">
        <f>(15.5*4)</f>
        <v>62</v>
      </c>
      <c r="F12" s="67" t="s">
        <v>0</v>
      </c>
      <c r="G12" s="48">
        <v>0</v>
      </c>
      <c r="H12" s="17">
        <f t="shared" ref="H12:H15" si="1">E12*G12</f>
        <v>0</v>
      </c>
    </row>
    <row r="13" spans="1:8" s="48" customFormat="1">
      <c r="A13" s="250" t="s">
        <v>334</v>
      </c>
      <c r="B13" s="265" t="s">
        <v>51</v>
      </c>
      <c r="C13" s="57" t="s">
        <v>272</v>
      </c>
      <c r="D13" s="19" t="s">
        <v>23</v>
      </c>
      <c r="E13" s="65">
        <f>ROUNDUP(47.4,0)</f>
        <v>48</v>
      </c>
      <c r="F13" s="67" t="s">
        <v>0</v>
      </c>
      <c r="G13" s="48">
        <v>11</v>
      </c>
      <c r="H13" s="17">
        <f t="shared" si="1"/>
        <v>528</v>
      </c>
    </row>
    <row r="14" spans="1:8" s="48" customFormat="1">
      <c r="A14" s="250" t="s">
        <v>334</v>
      </c>
      <c r="B14" s="265" t="s">
        <v>52</v>
      </c>
      <c r="C14" s="57" t="s">
        <v>259</v>
      </c>
      <c r="D14" s="19" t="s">
        <v>23</v>
      </c>
      <c r="E14" s="65">
        <f>ROUNDUP(51*1+1.4,0)</f>
        <v>53</v>
      </c>
      <c r="F14" s="67" t="s">
        <v>0</v>
      </c>
      <c r="G14" s="48">
        <v>15</v>
      </c>
      <c r="H14" s="17">
        <f t="shared" si="1"/>
        <v>795</v>
      </c>
    </row>
    <row r="15" spans="1:8" s="48" customFormat="1">
      <c r="A15" s="250" t="s">
        <v>334</v>
      </c>
      <c r="B15" s="265" t="s">
        <v>53</v>
      </c>
      <c r="C15" s="57" t="s">
        <v>260</v>
      </c>
      <c r="D15" s="19" t="s">
        <v>23</v>
      </c>
      <c r="E15" s="65">
        <f>ROUNDUP(65.25,0)</f>
        <v>66</v>
      </c>
      <c r="F15" s="67" t="s">
        <v>0</v>
      </c>
      <c r="G15" s="48">
        <v>11</v>
      </c>
      <c r="H15" s="17">
        <f t="shared" si="1"/>
        <v>726</v>
      </c>
    </row>
    <row r="16" spans="1:8" s="48" customFormat="1">
      <c r="A16" s="17"/>
      <c r="B16" s="227"/>
      <c r="C16" s="71"/>
      <c r="D16" s="19"/>
      <c r="E16" s="19"/>
      <c r="F16" s="19"/>
    </row>
    <row r="17" spans="1:8" s="48" customFormat="1" ht="165.75">
      <c r="A17" s="17"/>
      <c r="B17" s="196">
        <v>4</v>
      </c>
      <c r="C17" s="117" t="s">
        <v>298</v>
      </c>
      <c r="E17" s="19"/>
    </row>
    <row r="18" spans="1:8" s="48" customFormat="1" ht="165.75">
      <c r="A18" s="17"/>
      <c r="B18" s="196"/>
      <c r="C18" s="117" t="s">
        <v>364</v>
      </c>
      <c r="E18" s="19"/>
    </row>
    <row r="19" spans="1:8" s="48" customFormat="1" ht="89.25">
      <c r="A19" s="17"/>
      <c r="B19" s="196"/>
      <c r="C19" s="117" t="s">
        <v>299</v>
      </c>
      <c r="E19" s="19"/>
    </row>
    <row r="20" spans="1:8" s="70" customFormat="1" ht="38.25">
      <c r="A20" s="250" t="s">
        <v>334</v>
      </c>
      <c r="B20" s="227" t="s">
        <v>265</v>
      </c>
      <c r="C20" s="117" t="s">
        <v>240</v>
      </c>
      <c r="D20" s="19" t="s">
        <v>7</v>
      </c>
      <c r="E20" s="19">
        <v>47</v>
      </c>
      <c r="F20" s="19" t="s">
        <v>0</v>
      </c>
      <c r="G20" s="18">
        <v>30</v>
      </c>
      <c r="H20" s="17">
        <f t="shared" ref="H20:H32" si="2">E20*G20</f>
        <v>1410</v>
      </c>
    </row>
    <row r="21" spans="1:8" s="70" customFormat="1">
      <c r="A21" s="250" t="s">
        <v>334</v>
      </c>
      <c r="B21" s="227"/>
      <c r="C21" s="94" t="s">
        <v>36</v>
      </c>
      <c r="D21" s="19" t="s">
        <v>74</v>
      </c>
      <c r="E21" s="19">
        <v>1</v>
      </c>
      <c r="F21" s="19" t="s">
        <v>0</v>
      </c>
      <c r="G21" s="279">
        <v>320</v>
      </c>
      <c r="H21" s="17">
        <f t="shared" si="2"/>
        <v>320</v>
      </c>
    </row>
    <row r="22" spans="1:8" s="70" customFormat="1">
      <c r="A22" s="253"/>
      <c r="B22" s="227"/>
      <c r="C22" s="71"/>
      <c r="D22" s="19"/>
      <c r="E22" s="19"/>
      <c r="F22" s="19"/>
    </row>
    <row r="23" spans="1:8" s="70" customFormat="1" ht="114.75">
      <c r="A23" s="250" t="s">
        <v>334</v>
      </c>
      <c r="B23" s="227" t="s">
        <v>266</v>
      </c>
      <c r="C23" s="117" t="s">
        <v>242</v>
      </c>
      <c r="D23" s="19" t="s">
        <v>8</v>
      </c>
      <c r="E23" s="19">
        <f>748-ROUNDUP(0.15*E20*2,0)-ROUNDUP((12*4+6)*1.8*1+11*0.8*0.5+1.35*2.85+1.4*2.75+1.4*3.9,0)</f>
        <v>618</v>
      </c>
      <c r="F23" s="19" t="s">
        <v>0</v>
      </c>
      <c r="G23" s="36">
        <v>17</v>
      </c>
      <c r="H23" s="17">
        <f t="shared" si="2"/>
        <v>10506</v>
      </c>
    </row>
    <row r="24" spans="1:8" s="70" customFormat="1">
      <c r="A24" s="250" t="s">
        <v>334</v>
      </c>
      <c r="B24" s="227"/>
      <c r="C24" s="94" t="s">
        <v>39</v>
      </c>
      <c r="D24" s="19" t="s">
        <v>89</v>
      </c>
      <c r="E24" s="19">
        <v>1</v>
      </c>
      <c r="F24" s="19" t="s">
        <v>0</v>
      </c>
      <c r="G24" s="36">
        <v>250</v>
      </c>
      <c r="H24" s="17">
        <f t="shared" si="2"/>
        <v>250</v>
      </c>
    </row>
    <row r="25" spans="1:8" s="70" customFormat="1">
      <c r="A25" s="253"/>
      <c r="B25" s="227"/>
      <c r="C25" s="71"/>
      <c r="D25" s="19"/>
      <c r="E25" s="19"/>
      <c r="F25" s="19"/>
      <c r="G25" s="36"/>
      <c r="H25" s="48"/>
    </row>
    <row r="26" spans="1:8" s="70" customFormat="1" ht="38.25">
      <c r="A26" s="250" t="s">
        <v>334</v>
      </c>
      <c r="B26" s="227" t="s">
        <v>267</v>
      </c>
      <c r="C26" s="117" t="s">
        <v>241</v>
      </c>
      <c r="D26" s="19" t="s">
        <v>7</v>
      </c>
      <c r="E26" s="19">
        <f>ROUNDUP(E20-2*1.4,0)</f>
        <v>45</v>
      </c>
      <c r="F26" s="19" t="s">
        <v>0</v>
      </c>
      <c r="G26" s="36">
        <v>30</v>
      </c>
      <c r="H26" s="17">
        <f t="shared" si="2"/>
        <v>1350</v>
      </c>
    </row>
    <row r="27" spans="1:8" s="70" customFormat="1">
      <c r="A27" s="250" t="s">
        <v>334</v>
      </c>
      <c r="B27" s="227"/>
      <c r="C27" s="94" t="s">
        <v>36</v>
      </c>
      <c r="D27" s="19" t="s">
        <v>89</v>
      </c>
      <c r="E27" s="19">
        <v>1</v>
      </c>
      <c r="F27" s="19" t="s">
        <v>0</v>
      </c>
      <c r="G27" s="36">
        <v>300</v>
      </c>
      <c r="H27" s="17">
        <f t="shared" si="2"/>
        <v>300</v>
      </c>
    </row>
    <row r="28" spans="1:8" s="70" customFormat="1">
      <c r="A28" s="253"/>
      <c r="B28" s="227"/>
      <c r="C28" s="71"/>
      <c r="D28" s="19"/>
      <c r="E28" s="19"/>
      <c r="F28" s="19"/>
      <c r="G28" s="48"/>
      <c r="H28" s="48"/>
    </row>
    <row r="29" spans="1:8" s="70" customFormat="1" ht="51">
      <c r="A29" s="250" t="s">
        <v>334</v>
      </c>
      <c r="B29" s="227" t="s">
        <v>268</v>
      </c>
      <c r="C29" s="117" t="s">
        <v>293</v>
      </c>
      <c r="D29" s="19" t="s">
        <v>7</v>
      </c>
      <c r="E29" s="19">
        <f>ROUNDUP(2.4*(6+5),0)</f>
        <v>27</v>
      </c>
      <c r="F29" s="19" t="s">
        <v>0</v>
      </c>
      <c r="G29" s="36">
        <v>30</v>
      </c>
      <c r="H29" s="17">
        <f t="shared" si="2"/>
        <v>810</v>
      </c>
    </row>
    <row r="30" spans="1:8" s="70" customFormat="1">
      <c r="A30" s="250" t="s">
        <v>334</v>
      </c>
      <c r="B30" s="227"/>
      <c r="C30" s="94" t="s">
        <v>36</v>
      </c>
      <c r="D30" s="19" t="s">
        <v>89</v>
      </c>
      <c r="E30" s="19">
        <v>1</v>
      </c>
      <c r="F30" s="19" t="s">
        <v>0</v>
      </c>
      <c r="G30" s="36">
        <v>250</v>
      </c>
      <c r="H30" s="17">
        <f t="shared" si="2"/>
        <v>250</v>
      </c>
    </row>
    <row r="31" spans="1:8" s="70" customFormat="1">
      <c r="A31" s="253"/>
      <c r="B31" s="227"/>
      <c r="C31" s="52"/>
      <c r="D31" s="19"/>
      <c r="E31" s="19"/>
      <c r="F31" s="19"/>
      <c r="G31" s="36"/>
    </row>
    <row r="32" spans="1:8" s="70" customFormat="1" ht="25.5">
      <c r="A32" s="250" t="s">
        <v>334</v>
      </c>
      <c r="B32" s="227" t="s">
        <v>269</v>
      </c>
      <c r="C32" s="117" t="s">
        <v>243</v>
      </c>
      <c r="D32" s="19" t="s">
        <v>7</v>
      </c>
      <c r="E32" s="19">
        <f>E26+1.4</f>
        <v>46.4</v>
      </c>
      <c r="F32" s="19" t="s">
        <v>0</v>
      </c>
      <c r="G32" s="36">
        <v>8</v>
      </c>
      <c r="H32" s="17">
        <f t="shared" si="2"/>
        <v>371.2</v>
      </c>
    </row>
    <row r="33" spans="1:8" s="70" customFormat="1">
      <c r="A33" s="250" t="s">
        <v>334</v>
      </c>
      <c r="B33" s="227"/>
      <c r="C33" s="94" t="s">
        <v>36</v>
      </c>
      <c r="D33" s="19" t="s">
        <v>74</v>
      </c>
      <c r="E33" s="19">
        <v>1</v>
      </c>
      <c r="F33" s="19" t="s">
        <v>0</v>
      </c>
    </row>
    <row r="34" spans="1:8" s="70" customFormat="1">
      <c r="A34" s="253"/>
      <c r="B34" s="227"/>
      <c r="C34" s="280" t="s">
        <v>426</v>
      </c>
      <c r="D34" s="19"/>
      <c r="E34" s="19"/>
      <c r="F34" s="19"/>
    </row>
    <row r="35" spans="1:8" s="70" customFormat="1">
      <c r="A35" s="250"/>
      <c r="B35" s="196">
        <v>5</v>
      </c>
      <c r="C35" s="13" t="s">
        <v>360</v>
      </c>
      <c r="D35" s="93"/>
      <c r="E35" s="15"/>
      <c r="F35" s="12"/>
    </row>
    <row r="36" spans="1:8" s="70" customFormat="1" ht="89.25">
      <c r="A36" s="250"/>
      <c r="B36" s="270"/>
      <c r="C36" s="13" t="s">
        <v>365</v>
      </c>
      <c r="D36" s="93"/>
      <c r="E36" s="15"/>
      <c r="F36" s="12"/>
    </row>
    <row r="37" spans="1:8" s="70" customFormat="1" ht="25.5">
      <c r="A37" s="250"/>
      <c r="B37" s="270"/>
      <c r="C37" s="13" t="s">
        <v>361</v>
      </c>
      <c r="D37" s="93"/>
      <c r="E37" s="15"/>
      <c r="F37" s="12"/>
    </row>
    <row r="38" spans="1:8" s="70" customFormat="1" ht="51">
      <c r="A38" s="250"/>
      <c r="B38" s="270"/>
      <c r="C38" s="13" t="s">
        <v>362</v>
      </c>
      <c r="D38" s="93"/>
      <c r="E38" s="15"/>
      <c r="F38" s="12"/>
    </row>
    <row r="39" spans="1:8" s="70" customFormat="1">
      <c r="A39" s="250"/>
      <c r="B39" s="270"/>
      <c r="C39" s="13" t="s">
        <v>363</v>
      </c>
      <c r="D39" s="93"/>
      <c r="E39" s="15"/>
      <c r="F39" s="12"/>
    </row>
    <row r="40" spans="1:8" s="70" customFormat="1">
      <c r="A40" s="250" t="s">
        <v>334</v>
      </c>
      <c r="B40" s="271" t="s">
        <v>35</v>
      </c>
      <c r="C40" s="57" t="s">
        <v>70</v>
      </c>
      <c r="D40" s="78" t="s">
        <v>8</v>
      </c>
      <c r="E40" s="15">
        <f>'I. b. RUŠENJA I DEMONTAŽE'!E23+'I. b. RUŠENJA I DEMONTAŽE'!E20*0.5+'I. b. RUŠENJA I DEMONTAŽE'!E26*0.2+'I. b. RUŠENJA I DEMONTAŽE'!E29*0.2+'I. b. RUŠENJA I DEMONTAŽE'!E32*0.5</f>
        <v>679.1</v>
      </c>
      <c r="F40" s="19" t="s">
        <v>0</v>
      </c>
      <c r="G40" s="36">
        <v>6</v>
      </c>
      <c r="H40" s="17">
        <f t="shared" ref="H40:H41" si="3">E40*G40</f>
        <v>4074.6000000000004</v>
      </c>
    </row>
    <row r="41" spans="1:8" s="70" customFormat="1">
      <c r="A41" s="250" t="s">
        <v>334</v>
      </c>
      <c r="B41" s="271" t="s">
        <v>37</v>
      </c>
      <c r="C41" s="57" t="s">
        <v>368</v>
      </c>
      <c r="D41" s="78" t="s">
        <v>8</v>
      </c>
      <c r="E41" s="15">
        <v>25</v>
      </c>
      <c r="F41" s="19" t="s">
        <v>0</v>
      </c>
      <c r="G41" s="36">
        <v>6</v>
      </c>
      <c r="H41" s="17">
        <f t="shared" si="3"/>
        <v>150</v>
      </c>
    </row>
    <row r="42" spans="1:8" s="70" customFormat="1">
      <c r="A42" s="253"/>
      <c r="B42" s="227"/>
      <c r="C42" s="280" t="s">
        <v>427</v>
      </c>
      <c r="D42" s="19"/>
      <c r="E42" s="19"/>
      <c r="F42" s="19"/>
    </row>
    <row r="43" spans="1:8" s="48" customFormat="1" ht="102">
      <c r="A43" s="250" t="s">
        <v>334</v>
      </c>
      <c r="B43" s="196">
        <v>6</v>
      </c>
      <c r="C43" s="117" t="s">
        <v>336</v>
      </c>
      <c r="D43" s="19" t="s">
        <v>40</v>
      </c>
      <c r="E43" s="19">
        <f>ROUNDUP(4.25*(0.45*E13),0)+20</f>
        <v>112</v>
      </c>
      <c r="F43" s="19" t="s">
        <v>0</v>
      </c>
    </row>
    <row r="44" spans="1:8" s="48" customFormat="1">
      <c r="A44" s="17"/>
      <c r="B44" s="227"/>
      <c r="C44" s="281" t="s">
        <v>428</v>
      </c>
      <c r="D44" s="19"/>
      <c r="E44" s="19"/>
      <c r="F44" s="19"/>
    </row>
    <row r="45" spans="1:8" s="48" customFormat="1" ht="114.75">
      <c r="A45" s="250" t="s">
        <v>334</v>
      </c>
      <c r="B45" s="196">
        <v>7</v>
      </c>
      <c r="C45" s="117" t="s">
        <v>41</v>
      </c>
      <c r="D45" s="19" t="s">
        <v>28</v>
      </c>
      <c r="E45" s="78">
        <f>'I. a. PRIPREMNI RADOVI I SKELA'!E44/5</f>
        <v>43</v>
      </c>
      <c r="F45" s="19" t="s">
        <v>0</v>
      </c>
      <c r="G45" s="36">
        <v>110</v>
      </c>
      <c r="H45" s="17">
        <f t="shared" ref="H45:H47" si="4">E45*G45</f>
        <v>4730</v>
      </c>
    </row>
    <row r="46" spans="1:8" s="70" customFormat="1">
      <c r="A46" s="253"/>
      <c r="B46" s="228"/>
      <c r="C46" s="225"/>
      <c r="D46" s="69"/>
      <c r="E46" s="69"/>
      <c r="F46" s="69"/>
    </row>
    <row r="47" spans="1:8" s="70" customFormat="1" ht="38.25">
      <c r="A47" s="250" t="s">
        <v>334</v>
      </c>
      <c r="B47" s="196">
        <v>8</v>
      </c>
      <c r="C47" s="117" t="s">
        <v>42</v>
      </c>
      <c r="D47" s="19" t="s">
        <v>8</v>
      </c>
      <c r="E47" s="19">
        <f>130</f>
        <v>130</v>
      </c>
      <c r="F47" s="19" t="s">
        <v>0</v>
      </c>
      <c r="G47" s="36">
        <v>5</v>
      </c>
      <c r="H47" s="17">
        <f t="shared" si="4"/>
        <v>650</v>
      </c>
    </row>
    <row r="48" spans="1:8" s="70" customFormat="1">
      <c r="A48" s="253"/>
      <c r="B48" s="227"/>
      <c r="C48" s="281"/>
      <c r="D48" s="19"/>
      <c r="E48" s="19"/>
      <c r="F48" s="19"/>
    </row>
    <row r="49" spans="1:8" s="70" customFormat="1" ht="51">
      <c r="A49" s="253"/>
      <c r="B49" s="196">
        <v>9</v>
      </c>
      <c r="C49" s="117" t="s">
        <v>43</v>
      </c>
    </row>
    <row r="50" spans="1:8" s="70" customFormat="1">
      <c r="A50" s="250" t="s">
        <v>334</v>
      </c>
      <c r="B50" s="196"/>
      <c r="C50" s="94" t="s">
        <v>70</v>
      </c>
      <c r="D50" s="19" t="s">
        <v>8</v>
      </c>
      <c r="E50" s="78">
        <f>107</f>
        <v>107</v>
      </c>
      <c r="F50" s="19" t="s">
        <v>0</v>
      </c>
      <c r="G50" s="36">
        <v>4</v>
      </c>
      <c r="H50" s="17">
        <f t="shared" ref="H50" si="5">E50*G50</f>
        <v>428</v>
      </c>
    </row>
    <row r="51" spans="1:8" s="70" customFormat="1">
      <c r="A51" s="253"/>
      <c r="B51" s="227"/>
      <c r="C51" s="71"/>
      <c r="D51" s="19"/>
      <c r="E51" s="19"/>
      <c r="F51" s="19"/>
    </row>
    <row r="52" spans="1:8" s="70" customFormat="1" ht="114.75">
      <c r="A52" s="250" t="s">
        <v>334</v>
      </c>
      <c r="B52" s="196">
        <v>10</v>
      </c>
      <c r="C52" s="226" t="s">
        <v>44</v>
      </c>
      <c r="D52" s="102" t="s">
        <v>1</v>
      </c>
      <c r="E52" s="67">
        <f>(70*2+60*4)*2</f>
        <v>760</v>
      </c>
      <c r="F52" s="67" t="s">
        <v>0</v>
      </c>
    </row>
    <row r="53" spans="1:8" s="70" customFormat="1">
      <c r="A53" s="253"/>
      <c r="B53" s="227"/>
      <c r="C53" s="71"/>
      <c r="D53" s="19"/>
      <c r="E53" s="19"/>
      <c r="F53" s="19"/>
    </row>
    <row r="54" spans="1:8" s="70" customFormat="1" ht="216.75">
      <c r="A54" s="253"/>
      <c r="B54" s="196">
        <v>11</v>
      </c>
      <c r="C54" s="117" t="s">
        <v>72</v>
      </c>
      <c r="D54" s="19"/>
      <c r="E54" s="19"/>
      <c r="F54" s="19"/>
    </row>
    <row r="55" spans="1:8" s="70" customFormat="1">
      <c r="A55" s="250" t="s">
        <v>334</v>
      </c>
      <c r="B55" s="196"/>
      <c r="C55" s="117" t="s">
        <v>261</v>
      </c>
      <c r="D55" s="19" t="s">
        <v>2</v>
      </c>
      <c r="E55" s="19">
        <v>11</v>
      </c>
      <c r="F55" s="19" t="s">
        <v>0</v>
      </c>
    </row>
    <row r="56" spans="1:8" s="70" customFormat="1">
      <c r="A56" s="253"/>
      <c r="B56" s="228"/>
      <c r="C56" s="195"/>
      <c r="D56" s="69"/>
      <c r="E56" s="69"/>
      <c r="F56" s="69"/>
    </row>
    <row r="57" spans="1:8" s="70" customFormat="1" ht="76.5">
      <c r="A57" s="253"/>
      <c r="B57" s="196">
        <v>12</v>
      </c>
      <c r="C57" s="117" t="s">
        <v>263</v>
      </c>
      <c r="D57" s="69"/>
      <c r="E57" s="69"/>
      <c r="F57" s="69"/>
    </row>
    <row r="58" spans="1:8" s="70" customFormat="1">
      <c r="A58" s="250" t="s">
        <v>334</v>
      </c>
      <c r="B58" s="228"/>
      <c r="C58" s="94" t="s">
        <v>262</v>
      </c>
      <c r="D58" s="19" t="s">
        <v>2</v>
      </c>
      <c r="E58" s="67">
        <v>48</v>
      </c>
      <c r="F58" s="67" t="s">
        <v>0</v>
      </c>
    </row>
    <row r="59" spans="1:8" s="70" customFormat="1">
      <c r="A59" s="253"/>
      <c r="B59" s="228"/>
      <c r="C59" s="195"/>
      <c r="D59" s="69"/>
      <c r="E59" s="69"/>
      <c r="F59" s="69"/>
    </row>
    <row r="60" spans="1:8" s="70" customFormat="1" ht="76.5">
      <c r="A60" s="250" t="s">
        <v>334</v>
      </c>
      <c r="B60" s="196">
        <v>13</v>
      </c>
      <c r="C60" s="117" t="s">
        <v>264</v>
      </c>
      <c r="D60" s="19" t="s">
        <v>2</v>
      </c>
      <c r="E60" s="67">
        <v>23</v>
      </c>
      <c r="F60" s="67" t="s">
        <v>0</v>
      </c>
    </row>
    <row r="61" spans="1:8" s="70" customFormat="1">
      <c r="A61" s="253"/>
      <c r="B61" s="228"/>
      <c r="C61" s="195"/>
      <c r="D61" s="69"/>
      <c r="E61" s="69"/>
      <c r="F61" s="69"/>
    </row>
    <row r="62" spans="1:8" s="70" customFormat="1" ht="102">
      <c r="A62" s="253"/>
      <c r="B62" s="196">
        <v>14</v>
      </c>
      <c r="C62" s="117" t="s">
        <v>224</v>
      </c>
      <c r="D62" s="19"/>
      <c r="E62" s="19"/>
      <c r="F62" s="19"/>
    </row>
    <row r="63" spans="1:8" s="70" customFormat="1">
      <c r="A63" s="250" t="s">
        <v>334</v>
      </c>
      <c r="B63" s="196"/>
      <c r="C63" s="94" t="s">
        <v>225</v>
      </c>
      <c r="D63" s="19" t="s">
        <v>7</v>
      </c>
      <c r="E63" s="19">
        <f>4*1.5</f>
        <v>6</v>
      </c>
      <c r="F63" s="19" t="s">
        <v>0</v>
      </c>
    </row>
    <row r="64" spans="1:8" s="70" customFormat="1">
      <c r="A64" s="253"/>
      <c r="B64" s="196"/>
      <c r="C64" s="94"/>
      <c r="D64" s="19"/>
      <c r="E64" s="19"/>
      <c r="F64" s="19"/>
    </row>
    <row r="65" spans="1:8" s="70" customFormat="1" ht="89.25">
      <c r="A65" s="250" t="s">
        <v>334</v>
      </c>
      <c r="B65" s="196">
        <v>15</v>
      </c>
      <c r="C65" s="117" t="s">
        <v>287</v>
      </c>
      <c r="D65" s="19" t="s">
        <v>7</v>
      </c>
      <c r="E65" s="19">
        <v>280</v>
      </c>
      <c r="F65" s="19" t="s">
        <v>0</v>
      </c>
      <c r="G65" s="36">
        <v>4</v>
      </c>
      <c r="H65" s="36">
        <f>E65*G65</f>
        <v>1120</v>
      </c>
    </row>
    <row r="66" spans="1:8" s="70" customFormat="1">
      <c r="A66" s="253"/>
      <c r="B66" s="228"/>
      <c r="C66" s="68"/>
      <c r="D66" s="19"/>
      <c r="E66" s="19"/>
      <c r="F66" s="19"/>
    </row>
    <row r="67" spans="1:8" ht="89.25">
      <c r="B67" s="196">
        <v>16</v>
      </c>
      <c r="C67" s="117" t="s">
        <v>223</v>
      </c>
    </row>
    <row r="68" spans="1:8">
      <c r="A68" s="250" t="s">
        <v>334</v>
      </c>
      <c r="B68" s="196"/>
      <c r="C68" s="68" t="s">
        <v>432</v>
      </c>
      <c r="D68" s="19" t="s">
        <v>28</v>
      </c>
      <c r="E68" s="19">
        <f>ROUNDUP(SUM('I. a. PRIPREMNI RADOVI I SKELA'!E44:E45)*0.03*2,0)</f>
        <v>50</v>
      </c>
      <c r="F68" s="19" t="s">
        <v>0</v>
      </c>
      <c r="G68" s="17">
        <v>0</v>
      </c>
      <c r="H68" s="17">
        <f>E68*G68</f>
        <v>0</v>
      </c>
    </row>
    <row r="69" spans="1:8">
      <c r="G69" s="44"/>
      <c r="H69" s="44"/>
    </row>
    <row r="70" spans="1:8">
      <c r="B70" s="229"/>
      <c r="C70" s="21"/>
      <c r="D70" s="22"/>
      <c r="E70" s="23"/>
      <c r="F70" s="23"/>
    </row>
    <row r="71" spans="1:8">
      <c r="C71" s="163" t="s">
        <v>16</v>
      </c>
      <c r="D71" s="18"/>
      <c r="E71" s="18"/>
      <c r="F71" s="19"/>
      <c r="H71" s="24">
        <f>SUM(H3:H69)</f>
        <v>30238.800000000003</v>
      </c>
    </row>
    <row r="73" spans="1:8">
      <c r="C73" s="20"/>
      <c r="D73" s="14"/>
      <c r="E73" s="19"/>
      <c r="F73" s="19"/>
    </row>
    <row r="75" spans="1:8">
      <c r="C75" s="68"/>
    </row>
    <row r="76" spans="1:8" ht="12.75" customHeight="1">
      <c r="B76" s="19"/>
    </row>
    <row r="77" spans="1:8" ht="12.75" customHeight="1"/>
    <row r="78" spans="1:8" ht="12.75" customHeight="1"/>
    <row r="79" spans="1:8" ht="12.75" customHeight="1"/>
    <row r="80" spans="1:8" ht="12.75" customHeight="1"/>
    <row r="81" ht="12.75" customHeight="1"/>
    <row r="82" ht="12.75" customHeight="1"/>
    <row r="83" ht="12.75" customHeight="1"/>
    <row r="84" ht="12.75" customHeight="1"/>
    <row r="85" ht="12.75" customHeight="1"/>
    <row r="86" ht="12.75" customHeight="1"/>
  </sheetData>
  <mergeCells count="1">
    <mergeCell ref="B2:F2"/>
  </mergeCells>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MT,Uobičajeno"T.D. 642-18/25</oddHeader>
    <oddFooter>&amp;L&amp;"Tw Cen MT,Uobičajeno"&amp;A&amp;R&amp;"Tw Cen MT,Uobičajeno"&amp;P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
  <sheetViews>
    <sheetView view="pageLayout" topLeftCell="B1" zoomScaleNormal="100" workbookViewId="0">
      <selection activeCell="H11" sqref="H11"/>
    </sheetView>
  </sheetViews>
  <sheetFormatPr defaultRowHeight="12.75"/>
  <cols>
    <col min="1" max="1" width="3.42578125" style="88" bestFit="1" customWidth="1"/>
    <col min="2" max="2" width="4" style="74" customWidth="1"/>
    <col min="3" max="4" width="15.5703125" style="74" customWidth="1"/>
    <col min="5" max="5" width="16.85546875" style="74" customWidth="1"/>
    <col min="6" max="6" width="5.5703125" style="74" bestFit="1" customWidth="1"/>
    <col min="7" max="7" width="7.140625" style="88" bestFit="1" customWidth="1"/>
    <col min="8" max="8" width="2" style="74" bestFit="1" customWidth="1"/>
    <col min="9" max="9" width="7.85546875" style="74" customWidth="1"/>
    <col min="10" max="10" width="9.140625" style="74" customWidth="1"/>
    <col min="11" max="254" width="9.140625" style="74"/>
    <col min="255" max="255" width="4" style="74" customWidth="1"/>
    <col min="256" max="257" width="15.5703125" style="74" customWidth="1"/>
    <col min="258" max="258" width="21" style="74" customWidth="1"/>
    <col min="259" max="259" width="6.28515625" style="74" bestFit="1" customWidth="1"/>
    <col min="260" max="260" width="7.140625" style="74" bestFit="1" customWidth="1"/>
    <col min="261" max="261" width="2" style="74" bestFit="1" customWidth="1"/>
    <col min="262" max="262" width="7.42578125" style="74" bestFit="1" customWidth="1"/>
    <col min="263" max="263" width="8.42578125" style="74" bestFit="1" customWidth="1"/>
    <col min="264" max="265" width="0" style="74" hidden="1" customWidth="1"/>
    <col min="266" max="510" width="9.140625" style="74"/>
    <col min="511" max="511" width="4" style="74" customWidth="1"/>
    <col min="512" max="513" width="15.5703125" style="74" customWidth="1"/>
    <col min="514" max="514" width="21" style="74" customWidth="1"/>
    <col min="515" max="515" width="6.28515625" style="74" bestFit="1" customWidth="1"/>
    <col min="516" max="516" width="7.140625" style="74" bestFit="1" customWidth="1"/>
    <col min="517" max="517" width="2" style="74" bestFit="1" customWidth="1"/>
    <col min="518" max="518" width="7.42578125" style="74" bestFit="1" customWidth="1"/>
    <col min="519" max="519" width="8.42578125" style="74" bestFit="1" customWidth="1"/>
    <col min="520" max="521" width="0" style="74" hidden="1" customWidth="1"/>
    <col min="522" max="766" width="9.140625" style="74"/>
    <col min="767" max="767" width="4" style="74" customWidth="1"/>
    <col min="768" max="769" width="15.5703125" style="74" customWidth="1"/>
    <col min="770" max="770" width="21" style="74" customWidth="1"/>
    <col min="771" max="771" width="6.28515625" style="74" bestFit="1" customWidth="1"/>
    <col min="772" max="772" width="7.140625" style="74" bestFit="1" customWidth="1"/>
    <col min="773" max="773" width="2" style="74" bestFit="1" customWidth="1"/>
    <col min="774" max="774" width="7.42578125" style="74" bestFit="1" customWidth="1"/>
    <col min="775" max="775" width="8.42578125" style="74" bestFit="1" customWidth="1"/>
    <col min="776" max="777" width="0" style="74" hidden="1" customWidth="1"/>
    <col min="778" max="1022" width="9.140625" style="74"/>
    <col min="1023" max="1023" width="4" style="74" customWidth="1"/>
    <col min="1024" max="1025" width="15.5703125" style="74" customWidth="1"/>
    <col min="1026" max="1026" width="21" style="74" customWidth="1"/>
    <col min="1027" max="1027" width="6.28515625" style="74" bestFit="1" customWidth="1"/>
    <col min="1028" max="1028" width="7.140625" style="74" bestFit="1" customWidth="1"/>
    <col min="1029" max="1029" width="2" style="74" bestFit="1" customWidth="1"/>
    <col min="1030" max="1030" width="7.42578125" style="74" bestFit="1" customWidth="1"/>
    <col min="1031" max="1031" width="8.42578125" style="74" bestFit="1" customWidth="1"/>
    <col min="1032" max="1033" width="0" style="74" hidden="1" customWidth="1"/>
    <col min="1034" max="1278" width="9.140625" style="74"/>
    <col min="1279" max="1279" width="4" style="74" customWidth="1"/>
    <col min="1280" max="1281" width="15.5703125" style="74" customWidth="1"/>
    <col min="1282" max="1282" width="21" style="74" customWidth="1"/>
    <col min="1283" max="1283" width="6.28515625" style="74" bestFit="1" customWidth="1"/>
    <col min="1284" max="1284" width="7.140625" style="74" bestFit="1" customWidth="1"/>
    <col min="1285" max="1285" width="2" style="74" bestFit="1" customWidth="1"/>
    <col min="1286" max="1286" width="7.42578125" style="74" bestFit="1" customWidth="1"/>
    <col min="1287" max="1287" width="8.42578125" style="74" bestFit="1" customWidth="1"/>
    <col min="1288" max="1289" width="0" style="74" hidden="1" customWidth="1"/>
    <col min="1290" max="1534" width="9.140625" style="74"/>
    <col min="1535" max="1535" width="4" style="74" customWidth="1"/>
    <col min="1536" max="1537" width="15.5703125" style="74" customWidth="1"/>
    <col min="1538" max="1538" width="21" style="74" customWidth="1"/>
    <col min="1539" max="1539" width="6.28515625" style="74" bestFit="1" customWidth="1"/>
    <col min="1540" max="1540" width="7.140625" style="74" bestFit="1" customWidth="1"/>
    <col min="1541" max="1541" width="2" style="74" bestFit="1" customWidth="1"/>
    <col min="1542" max="1542" width="7.42578125" style="74" bestFit="1" customWidth="1"/>
    <col min="1543" max="1543" width="8.42578125" style="74" bestFit="1" customWidth="1"/>
    <col min="1544" max="1545" width="0" style="74" hidden="1" customWidth="1"/>
    <col min="1546" max="1790" width="9.140625" style="74"/>
    <col min="1791" max="1791" width="4" style="74" customWidth="1"/>
    <col min="1792" max="1793" width="15.5703125" style="74" customWidth="1"/>
    <col min="1794" max="1794" width="21" style="74" customWidth="1"/>
    <col min="1795" max="1795" width="6.28515625" style="74" bestFit="1" customWidth="1"/>
    <col min="1796" max="1796" width="7.140625" style="74" bestFit="1" customWidth="1"/>
    <col min="1797" max="1797" width="2" style="74" bestFit="1" customWidth="1"/>
    <col min="1798" max="1798" width="7.42578125" style="74" bestFit="1" customWidth="1"/>
    <col min="1799" max="1799" width="8.42578125" style="74" bestFit="1" customWidth="1"/>
    <col min="1800" max="1801" width="0" style="74" hidden="1" customWidth="1"/>
    <col min="1802" max="2046" width="9.140625" style="74"/>
    <col min="2047" max="2047" width="4" style="74" customWidth="1"/>
    <col min="2048" max="2049" width="15.5703125" style="74" customWidth="1"/>
    <col min="2050" max="2050" width="21" style="74" customWidth="1"/>
    <col min="2051" max="2051" width="6.28515625" style="74" bestFit="1" customWidth="1"/>
    <col min="2052" max="2052" width="7.140625" style="74" bestFit="1" customWidth="1"/>
    <col min="2053" max="2053" width="2" style="74" bestFit="1" customWidth="1"/>
    <col min="2054" max="2054" width="7.42578125" style="74" bestFit="1" customWidth="1"/>
    <col min="2055" max="2055" width="8.42578125" style="74" bestFit="1" customWidth="1"/>
    <col min="2056" max="2057" width="0" style="74" hidden="1" customWidth="1"/>
    <col min="2058" max="2302" width="9.140625" style="74"/>
    <col min="2303" max="2303" width="4" style="74" customWidth="1"/>
    <col min="2304" max="2305" width="15.5703125" style="74" customWidth="1"/>
    <col min="2306" max="2306" width="21" style="74" customWidth="1"/>
    <col min="2307" max="2307" width="6.28515625" style="74" bestFit="1" customWidth="1"/>
    <col min="2308" max="2308" width="7.140625" style="74" bestFit="1" customWidth="1"/>
    <col min="2309" max="2309" width="2" style="74" bestFit="1" customWidth="1"/>
    <col min="2310" max="2310" width="7.42578125" style="74" bestFit="1" customWidth="1"/>
    <col min="2311" max="2311" width="8.42578125" style="74" bestFit="1" customWidth="1"/>
    <col min="2312" max="2313" width="0" style="74" hidden="1" customWidth="1"/>
    <col min="2314" max="2558" width="9.140625" style="74"/>
    <col min="2559" max="2559" width="4" style="74" customWidth="1"/>
    <col min="2560" max="2561" width="15.5703125" style="74" customWidth="1"/>
    <col min="2562" max="2562" width="21" style="74" customWidth="1"/>
    <col min="2563" max="2563" width="6.28515625" style="74" bestFit="1" customWidth="1"/>
    <col min="2564" max="2564" width="7.140625" style="74" bestFit="1" customWidth="1"/>
    <col min="2565" max="2565" width="2" style="74" bestFit="1" customWidth="1"/>
    <col min="2566" max="2566" width="7.42578125" style="74" bestFit="1" customWidth="1"/>
    <col min="2567" max="2567" width="8.42578125" style="74" bestFit="1" customWidth="1"/>
    <col min="2568" max="2569" width="0" style="74" hidden="1" customWidth="1"/>
    <col min="2570" max="2814" width="9.140625" style="74"/>
    <col min="2815" max="2815" width="4" style="74" customWidth="1"/>
    <col min="2816" max="2817" width="15.5703125" style="74" customWidth="1"/>
    <col min="2818" max="2818" width="21" style="74" customWidth="1"/>
    <col min="2819" max="2819" width="6.28515625" style="74" bestFit="1" customWidth="1"/>
    <col min="2820" max="2820" width="7.140625" style="74" bestFit="1" customWidth="1"/>
    <col min="2821" max="2821" width="2" style="74" bestFit="1" customWidth="1"/>
    <col min="2822" max="2822" width="7.42578125" style="74" bestFit="1" customWidth="1"/>
    <col min="2823" max="2823" width="8.42578125" style="74" bestFit="1" customWidth="1"/>
    <col min="2824" max="2825" width="0" style="74" hidden="1" customWidth="1"/>
    <col min="2826" max="3070" width="9.140625" style="74"/>
    <col min="3071" max="3071" width="4" style="74" customWidth="1"/>
    <col min="3072" max="3073" width="15.5703125" style="74" customWidth="1"/>
    <col min="3074" max="3074" width="21" style="74" customWidth="1"/>
    <col min="3075" max="3075" width="6.28515625" style="74" bestFit="1" customWidth="1"/>
    <col min="3076" max="3076" width="7.140625" style="74" bestFit="1" customWidth="1"/>
    <col min="3077" max="3077" width="2" style="74" bestFit="1" customWidth="1"/>
    <col min="3078" max="3078" width="7.42578125" style="74" bestFit="1" customWidth="1"/>
    <col min="3079" max="3079" width="8.42578125" style="74" bestFit="1" customWidth="1"/>
    <col min="3080" max="3081" width="0" style="74" hidden="1" customWidth="1"/>
    <col min="3082" max="3326" width="9.140625" style="74"/>
    <col min="3327" max="3327" width="4" style="74" customWidth="1"/>
    <col min="3328" max="3329" width="15.5703125" style="74" customWidth="1"/>
    <col min="3330" max="3330" width="21" style="74" customWidth="1"/>
    <col min="3331" max="3331" width="6.28515625" style="74" bestFit="1" customWidth="1"/>
    <col min="3332" max="3332" width="7.140625" style="74" bestFit="1" customWidth="1"/>
    <col min="3333" max="3333" width="2" style="74" bestFit="1" customWidth="1"/>
    <col min="3334" max="3334" width="7.42578125" style="74" bestFit="1" customWidth="1"/>
    <col min="3335" max="3335" width="8.42578125" style="74" bestFit="1" customWidth="1"/>
    <col min="3336" max="3337" width="0" style="74" hidden="1" customWidth="1"/>
    <col min="3338" max="3582" width="9.140625" style="74"/>
    <col min="3583" max="3583" width="4" style="74" customWidth="1"/>
    <col min="3584" max="3585" width="15.5703125" style="74" customWidth="1"/>
    <col min="3586" max="3586" width="21" style="74" customWidth="1"/>
    <col min="3587" max="3587" width="6.28515625" style="74" bestFit="1" customWidth="1"/>
    <col min="3588" max="3588" width="7.140625" style="74" bestFit="1" customWidth="1"/>
    <col min="3589" max="3589" width="2" style="74" bestFit="1" customWidth="1"/>
    <col min="3590" max="3590" width="7.42578125" style="74" bestFit="1" customWidth="1"/>
    <col min="3591" max="3591" width="8.42578125" style="74" bestFit="1" customWidth="1"/>
    <col min="3592" max="3593" width="0" style="74" hidden="1" customWidth="1"/>
    <col min="3594" max="3838" width="9.140625" style="74"/>
    <col min="3839" max="3839" width="4" style="74" customWidth="1"/>
    <col min="3840" max="3841" width="15.5703125" style="74" customWidth="1"/>
    <col min="3842" max="3842" width="21" style="74" customWidth="1"/>
    <col min="3843" max="3843" width="6.28515625" style="74" bestFit="1" customWidth="1"/>
    <col min="3844" max="3844" width="7.140625" style="74" bestFit="1" customWidth="1"/>
    <col min="3845" max="3845" width="2" style="74" bestFit="1" customWidth="1"/>
    <col min="3846" max="3846" width="7.42578125" style="74" bestFit="1" customWidth="1"/>
    <col min="3847" max="3847" width="8.42578125" style="74" bestFit="1" customWidth="1"/>
    <col min="3848" max="3849" width="0" style="74" hidden="1" customWidth="1"/>
    <col min="3850" max="4094" width="9.140625" style="74"/>
    <col min="4095" max="4095" width="4" style="74" customWidth="1"/>
    <col min="4096" max="4097" width="15.5703125" style="74" customWidth="1"/>
    <col min="4098" max="4098" width="21" style="74" customWidth="1"/>
    <col min="4099" max="4099" width="6.28515625" style="74" bestFit="1" customWidth="1"/>
    <col min="4100" max="4100" width="7.140625" style="74" bestFit="1" customWidth="1"/>
    <col min="4101" max="4101" width="2" style="74" bestFit="1" customWidth="1"/>
    <col min="4102" max="4102" width="7.42578125" style="74" bestFit="1" customWidth="1"/>
    <col min="4103" max="4103" width="8.42578125" style="74" bestFit="1" customWidth="1"/>
    <col min="4104" max="4105" width="0" style="74" hidden="1" customWidth="1"/>
    <col min="4106" max="4350" width="9.140625" style="74"/>
    <col min="4351" max="4351" width="4" style="74" customWidth="1"/>
    <col min="4352" max="4353" width="15.5703125" style="74" customWidth="1"/>
    <col min="4354" max="4354" width="21" style="74" customWidth="1"/>
    <col min="4355" max="4355" width="6.28515625" style="74" bestFit="1" customWidth="1"/>
    <col min="4356" max="4356" width="7.140625" style="74" bestFit="1" customWidth="1"/>
    <col min="4357" max="4357" width="2" style="74" bestFit="1" customWidth="1"/>
    <col min="4358" max="4358" width="7.42578125" style="74" bestFit="1" customWidth="1"/>
    <col min="4359" max="4359" width="8.42578125" style="74" bestFit="1" customWidth="1"/>
    <col min="4360" max="4361" width="0" style="74" hidden="1" customWidth="1"/>
    <col min="4362" max="4606" width="9.140625" style="74"/>
    <col min="4607" max="4607" width="4" style="74" customWidth="1"/>
    <col min="4608" max="4609" width="15.5703125" style="74" customWidth="1"/>
    <col min="4610" max="4610" width="21" style="74" customWidth="1"/>
    <col min="4611" max="4611" width="6.28515625" style="74" bestFit="1" customWidth="1"/>
    <col min="4612" max="4612" width="7.140625" style="74" bestFit="1" customWidth="1"/>
    <col min="4613" max="4613" width="2" style="74" bestFit="1" customWidth="1"/>
    <col min="4614" max="4614" width="7.42578125" style="74" bestFit="1" customWidth="1"/>
    <col min="4615" max="4615" width="8.42578125" style="74" bestFit="1" customWidth="1"/>
    <col min="4616" max="4617" width="0" style="74" hidden="1" customWidth="1"/>
    <col min="4618" max="4862" width="9.140625" style="74"/>
    <col min="4863" max="4863" width="4" style="74" customWidth="1"/>
    <col min="4864" max="4865" width="15.5703125" style="74" customWidth="1"/>
    <col min="4866" max="4866" width="21" style="74" customWidth="1"/>
    <col min="4867" max="4867" width="6.28515625" style="74" bestFit="1" customWidth="1"/>
    <col min="4868" max="4868" width="7.140625" style="74" bestFit="1" customWidth="1"/>
    <col min="4869" max="4869" width="2" style="74" bestFit="1" customWidth="1"/>
    <col min="4870" max="4870" width="7.42578125" style="74" bestFit="1" customWidth="1"/>
    <col min="4871" max="4871" width="8.42578125" style="74" bestFit="1" customWidth="1"/>
    <col min="4872" max="4873" width="0" style="74" hidden="1" customWidth="1"/>
    <col min="4874" max="5118" width="9.140625" style="74"/>
    <col min="5119" max="5119" width="4" style="74" customWidth="1"/>
    <col min="5120" max="5121" width="15.5703125" style="74" customWidth="1"/>
    <col min="5122" max="5122" width="21" style="74" customWidth="1"/>
    <col min="5123" max="5123" width="6.28515625" style="74" bestFit="1" customWidth="1"/>
    <col min="5124" max="5124" width="7.140625" style="74" bestFit="1" customWidth="1"/>
    <col min="5125" max="5125" width="2" style="74" bestFit="1" customWidth="1"/>
    <col min="5126" max="5126" width="7.42578125" style="74" bestFit="1" customWidth="1"/>
    <col min="5127" max="5127" width="8.42578125" style="74" bestFit="1" customWidth="1"/>
    <col min="5128" max="5129" width="0" style="74" hidden="1" customWidth="1"/>
    <col min="5130" max="5374" width="9.140625" style="74"/>
    <col min="5375" max="5375" width="4" style="74" customWidth="1"/>
    <col min="5376" max="5377" width="15.5703125" style="74" customWidth="1"/>
    <col min="5378" max="5378" width="21" style="74" customWidth="1"/>
    <col min="5379" max="5379" width="6.28515625" style="74" bestFit="1" customWidth="1"/>
    <col min="5380" max="5380" width="7.140625" style="74" bestFit="1" customWidth="1"/>
    <col min="5381" max="5381" width="2" style="74" bestFit="1" customWidth="1"/>
    <col min="5382" max="5382" width="7.42578125" style="74" bestFit="1" customWidth="1"/>
    <col min="5383" max="5383" width="8.42578125" style="74" bestFit="1" customWidth="1"/>
    <col min="5384" max="5385" width="0" style="74" hidden="1" customWidth="1"/>
    <col min="5386" max="5630" width="9.140625" style="74"/>
    <col min="5631" max="5631" width="4" style="74" customWidth="1"/>
    <col min="5632" max="5633" width="15.5703125" style="74" customWidth="1"/>
    <col min="5634" max="5634" width="21" style="74" customWidth="1"/>
    <col min="5635" max="5635" width="6.28515625" style="74" bestFit="1" customWidth="1"/>
    <col min="5636" max="5636" width="7.140625" style="74" bestFit="1" customWidth="1"/>
    <col min="5637" max="5637" width="2" style="74" bestFit="1" customWidth="1"/>
    <col min="5638" max="5638" width="7.42578125" style="74" bestFit="1" customWidth="1"/>
    <col min="5639" max="5639" width="8.42578125" style="74" bestFit="1" customWidth="1"/>
    <col min="5640" max="5641" width="0" style="74" hidden="1" customWidth="1"/>
    <col min="5642" max="5886" width="9.140625" style="74"/>
    <col min="5887" max="5887" width="4" style="74" customWidth="1"/>
    <col min="5888" max="5889" width="15.5703125" style="74" customWidth="1"/>
    <col min="5890" max="5890" width="21" style="74" customWidth="1"/>
    <col min="5891" max="5891" width="6.28515625" style="74" bestFit="1" customWidth="1"/>
    <col min="5892" max="5892" width="7.140625" style="74" bestFit="1" customWidth="1"/>
    <col min="5893" max="5893" width="2" style="74" bestFit="1" customWidth="1"/>
    <col min="5894" max="5894" width="7.42578125" style="74" bestFit="1" customWidth="1"/>
    <col min="5895" max="5895" width="8.42578125" style="74" bestFit="1" customWidth="1"/>
    <col min="5896" max="5897" width="0" style="74" hidden="1" customWidth="1"/>
    <col min="5898" max="6142" width="9.140625" style="74"/>
    <col min="6143" max="6143" width="4" style="74" customWidth="1"/>
    <col min="6144" max="6145" width="15.5703125" style="74" customWidth="1"/>
    <col min="6146" max="6146" width="21" style="74" customWidth="1"/>
    <col min="6147" max="6147" width="6.28515625" style="74" bestFit="1" customWidth="1"/>
    <col min="6148" max="6148" width="7.140625" style="74" bestFit="1" customWidth="1"/>
    <col min="6149" max="6149" width="2" style="74" bestFit="1" customWidth="1"/>
    <col min="6150" max="6150" width="7.42578125" style="74" bestFit="1" customWidth="1"/>
    <col min="6151" max="6151" width="8.42578125" style="74" bestFit="1" customWidth="1"/>
    <col min="6152" max="6153" width="0" style="74" hidden="1" customWidth="1"/>
    <col min="6154" max="6398" width="9.140625" style="74"/>
    <col min="6399" max="6399" width="4" style="74" customWidth="1"/>
    <col min="6400" max="6401" width="15.5703125" style="74" customWidth="1"/>
    <col min="6402" max="6402" width="21" style="74" customWidth="1"/>
    <col min="6403" max="6403" width="6.28515625" style="74" bestFit="1" customWidth="1"/>
    <col min="6404" max="6404" width="7.140625" style="74" bestFit="1" customWidth="1"/>
    <col min="6405" max="6405" width="2" style="74" bestFit="1" customWidth="1"/>
    <col min="6406" max="6406" width="7.42578125" style="74" bestFit="1" customWidth="1"/>
    <col min="6407" max="6407" width="8.42578125" style="74" bestFit="1" customWidth="1"/>
    <col min="6408" max="6409" width="0" style="74" hidden="1" customWidth="1"/>
    <col min="6410" max="6654" width="9.140625" style="74"/>
    <col min="6655" max="6655" width="4" style="74" customWidth="1"/>
    <col min="6656" max="6657" width="15.5703125" style="74" customWidth="1"/>
    <col min="6658" max="6658" width="21" style="74" customWidth="1"/>
    <col min="6659" max="6659" width="6.28515625" style="74" bestFit="1" customWidth="1"/>
    <col min="6660" max="6660" width="7.140625" style="74" bestFit="1" customWidth="1"/>
    <col min="6661" max="6661" width="2" style="74" bestFit="1" customWidth="1"/>
    <col min="6662" max="6662" width="7.42578125" style="74" bestFit="1" customWidth="1"/>
    <col min="6663" max="6663" width="8.42578125" style="74" bestFit="1" customWidth="1"/>
    <col min="6664" max="6665" width="0" style="74" hidden="1" customWidth="1"/>
    <col min="6666" max="6910" width="9.140625" style="74"/>
    <col min="6911" max="6911" width="4" style="74" customWidth="1"/>
    <col min="6912" max="6913" width="15.5703125" style="74" customWidth="1"/>
    <col min="6914" max="6914" width="21" style="74" customWidth="1"/>
    <col min="6915" max="6915" width="6.28515625" style="74" bestFit="1" customWidth="1"/>
    <col min="6916" max="6916" width="7.140625" style="74" bestFit="1" customWidth="1"/>
    <col min="6917" max="6917" width="2" style="74" bestFit="1" customWidth="1"/>
    <col min="6918" max="6918" width="7.42578125" style="74" bestFit="1" customWidth="1"/>
    <col min="6919" max="6919" width="8.42578125" style="74" bestFit="1" customWidth="1"/>
    <col min="6920" max="6921" width="0" style="74" hidden="1" customWidth="1"/>
    <col min="6922" max="7166" width="9.140625" style="74"/>
    <col min="7167" max="7167" width="4" style="74" customWidth="1"/>
    <col min="7168" max="7169" width="15.5703125" style="74" customWidth="1"/>
    <col min="7170" max="7170" width="21" style="74" customWidth="1"/>
    <col min="7171" max="7171" width="6.28515625" style="74" bestFit="1" customWidth="1"/>
    <col min="7172" max="7172" width="7.140625" style="74" bestFit="1" customWidth="1"/>
    <col min="7173" max="7173" width="2" style="74" bestFit="1" customWidth="1"/>
    <col min="7174" max="7174" width="7.42578125" style="74" bestFit="1" customWidth="1"/>
    <col min="7175" max="7175" width="8.42578125" style="74" bestFit="1" customWidth="1"/>
    <col min="7176" max="7177" width="0" style="74" hidden="1" customWidth="1"/>
    <col min="7178" max="7422" width="9.140625" style="74"/>
    <col min="7423" max="7423" width="4" style="74" customWidth="1"/>
    <col min="7424" max="7425" width="15.5703125" style="74" customWidth="1"/>
    <col min="7426" max="7426" width="21" style="74" customWidth="1"/>
    <col min="7427" max="7427" width="6.28515625" style="74" bestFit="1" customWidth="1"/>
    <col min="7428" max="7428" width="7.140625" style="74" bestFit="1" customWidth="1"/>
    <col min="7429" max="7429" width="2" style="74" bestFit="1" customWidth="1"/>
    <col min="7430" max="7430" width="7.42578125" style="74" bestFit="1" customWidth="1"/>
    <col min="7431" max="7431" width="8.42578125" style="74" bestFit="1" customWidth="1"/>
    <col min="7432" max="7433" width="0" style="74" hidden="1" customWidth="1"/>
    <col min="7434" max="7678" width="9.140625" style="74"/>
    <col min="7679" max="7679" width="4" style="74" customWidth="1"/>
    <col min="7680" max="7681" width="15.5703125" style="74" customWidth="1"/>
    <col min="7682" max="7682" width="21" style="74" customWidth="1"/>
    <col min="7683" max="7683" width="6.28515625" style="74" bestFit="1" customWidth="1"/>
    <col min="7684" max="7684" width="7.140625" style="74" bestFit="1" customWidth="1"/>
    <col min="7685" max="7685" width="2" style="74" bestFit="1" customWidth="1"/>
    <col min="7686" max="7686" width="7.42578125" style="74" bestFit="1" customWidth="1"/>
    <col min="7687" max="7687" width="8.42578125" style="74" bestFit="1" customWidth="1"/>
    <col min="7688" max="7689" width="0" style="74" hidden="1" customWidth="1"/>
    <col min="7690" max="7934" width="9.140625" style="74"/>
    <col min="7935" max="7935" width="4" style="74" customWidth="1"/>
    <col min="7936" max="7937" width="15.5703125" style="74" customWidth="1"/>
    <col min="7938" max="7938" width="21" style="74" customWidth="1"/>
    <col min="7939" max="7939" width="6.28515625" style="74" bestFit="1" customWidth="1"/>
    <col min="7940" max="7940" width="7.140625" style="74" bestFit="1" customWidth="1"/>
    <col min="7941" max="7941" width="2" style="74" bestFit="1" customWidth="1"/>
    <col min="7942" max="7942" width="7.42578125" style="74" bestFit="1" customWidth="1"/>
    <col min="7943" max="7943" width="8.42578125" style="74" bestFit="1" customWidth="1"/>
    <col min="7944" max="7945" width="0" style="74" hidden="1" customWidth="1"/>
    <col min="7946" max="8190" width="9.140625" style="74"/>
    <col min="8191" max="8191" width="4" style="74" customWidth="1"/>
    <col min="8192" max="8193" width="15.5703125" style="74" customWidth="1"/>
    <col min="8194" max="8194" width="21" style="74" customWidth="1"/>
    <col min="8195" max="8195" width="6.28515625" style="74" bestFit="1" customWidth="1"/>
    <col min="8196" max="8196" width="7.140625" style="74" bestFit="1" customWidth="1"/>
    <col min="8197" max="8197" width="2" style="74" bestFit="1" customWidth="1"/>
    <col min="8198" max="8198" width="7.42578125" style="74" bestFit="1" customWidth="1"/>
    <col min="8199" max="8199" width="8.42578125" style="74" bestFit="1" customWidth="1"/>
    <col min="8200" max="8201" width="0" style="74" hidden="1" customWidth="1"/>
    <col min="8202" max="8446" width="9.140625" style="74"/>
    <col min="8447" max="8447" width="4" style="74" customWidth="1"/>
    <col min="8448" max="8449" width="15.5703125" style="74" customWidth="1"/>
    <col min="8450" max="8450" width="21" style="74" customWidth="1"/>
    <col min="8451" max="8451" width="6.28515625" style="74" bestFit="1" customWidth="1"/>
    <col min="8452" max="8452" width="7.140625" style="74" bestFit="1" customWidth="1"/>
    <col min="8453" max="8453" width="2" style="74" bestFit="1" customWidth="1"/>
    <col min="8454" max="8454" width="7.42578125" style="74" bestFit="1" customWidth="1"/>
    <col min="8455" max="8455" width="8.42578125" style="74" bestFit="1" customWidth="1"/>
    <col min="8456" max="8457" width="0" style="74" hidden="1" customWidth="1"/>
    <col min="8458" max="8702" width="9.140625" style="74"/>
    <col min="8703" max="8703" width="4" style="74" customWidth="1"/>
    <col min="8704" max="8705" width="15.5703125" style="74" customWidth="1"/>
    <col min="8706" max="8706" width="21" style="74" customWidth="1"/>
    <col min="8707" max="8707" width="6.28515625" style="74" bestFit="1" customWidth="1"/>
    <col min="8708" max="8708" width="7.140625" style="74" bestFit="1" customWidth="1"/>
    <col min="8709" max="8709" width="2" style="74" bestFit="1" customWidth="1"/>
    <col min="8710" max="8710" width="7.42578125" style="74" bestFit="1" customWidth="1"/>
    <col min="8711" max="8711" width="8.42578125" style="74" bestFit="1" customWidth="1"/>
    <col min="8712" max="8713" width="0" style="74" hidden="1" customWidth="1"/>
    <col min="8714" max="8958" width="9.140625" style="74"/>
    <col min="8959" max="8959" width="4" style="74" customWidth="1"/>
    <col min="8960" max="8961" width="15.5703125" style="74" customWidth="1"/>
    <col min="8962" max="8962" width="21" style="74" customWidth="1"/>
    <col min="8963" max="8963" width="6.28515625" style="74" bestFit="1" customWidth="1"/>
    <col min="8964" max="8964" width="7.140625" style="74" bestFit="1" customWidth="1"/>
    <col min="8965" max="8965" width="2" style="74" bestFit="1" customWidth="1"/>
    <col min="8966" max="8966" width="7.42578125" style="74" bestFit="1" customWidth="1"/>
    <col min="8967" max="8967" width="8.42578125" style="74" bestFit="1" customWidth="1"/>
    <col min="8968" max="8969" width="0" style="74" hidden="1" customWidth="1"/>
    <col min="8970" max="9214" width="9.140625" style="74"/>
    <col min="9215" max="9215" width="4" style="74" customWidth="1"/>
    <col min="9216" max="9217" width="15.5703125" style="74" customWidth="1"/>
    <col min="9218" max="9218" width="21" style="74" customWidth="1"/>
    <col min="9219" max="9219" width="6.28515625" style="74" bestFit="1" customWidth="1"/>
    <col min="9220" max="9220" width="7.140625" style="74" bestFit="1" customWidth="1"/>
    <col min="9221" max="9221" width="2" style="74" bestFit="1" customWidth="1"/>
    <col min="9222" max="9222" width="7.42578125" style="74" bestFit="1" customWidth="1"/>
    <col min="9223" max="9223" width="8.42578125" style="74" bestFit="1" customWidth="1"/>
    <col min="9224" max="9225" width="0" style="74" hidden="1" customWidth="1"/>
    <col min="9226" max="9470" width="9.140625" style="74"/>
    <col min="9471" max="9471" width="4" style="74" customWidth="1"/>
    <col min="9472" max="9473" width="15.5703125" style="74" customWidth="1"/>
    <col min="9474" max="9474" width="21" style="74" customWidth="1"/>
    <col min="9475" max="9475" width="6.28515625" style="74" bestFit="1" customWidth="1"/>
    <col min="9476" max="9476" width="7.140625" style="74" bestFit="1" customWidth="1"/>
    <col min="9477" max="9477" width="2" style="74" bestFit="1" customWidth="1"/>
    <col min="9478" max="9478" width="7.42578125" style="74" bestFit="1" customWidth="1"/>
    <col min="9479" max="9479" width="8.42578125" style="74" bestFit="1" customWidth="1"/>
    <col min="9480" max="9481" width="0" style="74" hidden="1" customWidth="1"/>
    <col min="9482" max="9726" width="9.140625" style="74"/>
    <col min="9727" max="9727" width="4" style="74" customWidth="1"/>
    <col min="9728" max="9729" width="15.5703125" style="74" customWidth="1"/>
    <col min="9730" max="9730" width="21" style="74" customWidth="1"/>
    <col min="9731" max="9731" width="6.28515625" style="74" bestFit="1" customWidth="1"/>
    <col min="9732" max="9732" width="7.140625" style="74" bestFit="1" customWidth="1"/>
    <col min="9733" max="9733" width="2" style="74" bestFit="1" customWidth="1"/>
    <col min="9734" max="9734" width="7.42578125" style="74" bestFit="1" customWidth="1"/>
    <col min="9735" max="9735" width="8.42578125" style="74" bestFit="1" customWidth="1"/>
    <col min="9736" max="9737" width="0" style="74" hidden="1" customWidth="1"/>
    <col min="9738" max="9982" width="9.140625" style="74"/>
    <col min="9983" max="9983" width="4" style="74" customWidth="1"/>
    <col min="9984" max="9985" width="15.5703125" style="74" customWidth="1"/>
    <col min="9986" max="9986" width="21" style="74" customWidth="1"/>
    <col min="9987" max="9987" width="6.28515625" style="74" bestFit="1" customWidth="1"/>
    <col min="9988" max="9988" width="7.140625" style="74" bestFit="1" customWidth="1"/>
    <col min="9989" max="9989" width="2" style="74" bestFit="1" customWidth="1"/>
    <col min="9990" max="9990" width="7.42578125" style="74" bestFit="1" customWidth="1"/>
    <col min="9991" max="9991" width="8.42578125" style="74" bestFit="1" customWidth="1"/>
    <col min="9992" max="9993" width="0" style="74" hidden="1" customWidth="1"/>
    <col min="9994" max="10238" width="9.140625" style="74"/>
    <col min="10239" max="10239" width="4" style="74" customWidth="1"/>
    <col min="10240" max="10241" width="15.5703125" style="74" customWidth="1"/>
    <col min="10242" max="10242" width="21" style="74" customWidth="1"/>
    <col min="10243" max="10243" width="6.28515625" style="74" bestFit="1" customWidth="1"/>
    <col min="10244" max="10244" width="7.140625" style="74" bestFit="1" customWidth="1"/>
    <col min="10245" max="10245" width="2" style="74" bestFit="1" customWidth="1"/>
    <col min="10246" max="10246" width="7.42578125" style="74" bestFit="1" customWidth="1"/>
    <col min="10247" max="10247" width="8.42578125" style="74" bestFit="1" customWidth="1"/>
    <col min="10248" max="10249" width="0" style="74" hidden="1" customWidth="1"/>
    <col min="10250" max="10494" width="9.140625" style="74"/>
    <col min="10495" max="10495" width="4" style="74" customWidth="1"/>
    <col min="10496" max="10497" width="15.5703125" style="74" customWidth="1"/>
    <col min="10498" max="10498" width="21" style="74" customWidth="1"/>
    <col min="10499" max="10499" width="6.28515625" style="74" bestFit="1" customWidth="1"/>
    <col min="10500" max="10500" width="7.140625" style="74" bestFit="1" customWidth="1"/>
    <col min="10501" max="10501" width="2" style="74" bestFit="1" customWidth="1"/>
    <col min="10502" max="10502" width="7.42578125" style="74" bestFit="1" customWidth="1"/>
    <col min="10503" max="10503" width="8.42578125" style="74" bestFit="1" customWidth="1"/>
    <col min="10504" max="10505" width="0" style="74" hidden="1" customWidth="1"/>
    <col min="10506" max="10750" width="9.140625" style="74"/>
    <col min="10751" max="10751" width="4" style="74" customWidth="1"/>
    <col min="10752" max="10753" width="15.5703125" style="74" customWidth="1"/>
    <col min="10754" max="10754" width="21" style="74" customWidth="1"/>
    <col min="10755" max="10755" width="6.28515625" style="74" bestFit="1" customWidth="1"/>
    <col min="10756" max="10756" width="7.140625" style="74" bestFit="1" customWidth="1"/>
    <col min="10757" max="10757" width="2" style="74" bestFit="1" customWidth="1"/>
    <col min="10758" max="10758" width="7.42578125" style="74" bestFit="1" customWidth="1"/>
    <col min="10759" max="10759" width="8.42578125" style="74" bestFit="1" customWidth="1"/>
    <col min="10760" max="10761" width="0" style="74" hidden="1" customWidth="1"/>
    <col min="10762" max="11006" width="9.140625" style="74"/>
    <col min="11007" max="11007" width="4" style="74" customWidth="1"/>
    <col min="11008" max="11009" width="15.5703125" style="74" customWidth="1"/>
    <col min="11010" max="11010" width="21" style="74" customWidth="1"/>
    <col min="11011" max="11011" width="6.28515625" style="74" bestFit="1" customWidth="1"/>
    <col min="11012" max="11012" width="7.140625" style="74" bestFit="1" customWidth="1"/>
    <col min="11013" max="11013" width="2" style="74" bestFit="1" customWidth="1"/>
    <col min="11014" max="11014" width="7.42578125" style="74" bestFit="1" customWidth="1"/>
    <col min="11015" max="11015" width="8.42578125" style="74" bestFit="1" customWidth="1"/>
    <col min="11016" max="11017" width="0" style="74" hidden="1" customWidth="1"/>
    <col min="11018" max="11262" width="9.140625" style="74"/>
    <col min="11263" max="11263" width="4" style="74" customWidth="1"/>
    <col min="11264" max="11265" width="15.5703125" style="74" customWidth="1"/>
    <col min="11266" max="11266" width="21" style="74" customWidth="1"/>
    <col min="11267" max="11267" width="6.28515625" style="74" bestFit="1" customWidth="1"/>
    <col min="11268" max="11268" width="7.140625" style="74" bestFit="1" customWidth="1"/>
    <col min="11269" max="11269" width="2" style="74" bestFit="1" customWidth="1"/>
    <col min="11270" max="11270" width="7.42578125" style="74" bestFit="1" customWidth="1"/>
    <col min="11271" max="11271" width="8.42578125" style="74" bestFit="1" customWidth="1"/>
    <col min="11272" max="11273" width="0" style="74" hidden="1" customWidth="1"/>
    <col min="11274" max="11518" width="9.140625" style="74"/>
    <col min="11519" max="11519" width="4" style="74" customWidth="1"/>
    <col min="11520" max="11521" width="15.5703125" style="74" customWidth="1"/>
    <col min="11522" max="11522" width="21" style="74" customWidth="1"/>
    <col min="11523" max="11523" width="6.28515625" style="74" bestFit="1" customWidth="1"/>
    <col min="11524" max="11524" width="7.140625" style="74" bestFit="1" customWidth="1"/>
    <col min="11525" max="11525" width="2" style="74" bestFit="1" customWidth="1"/>
    <col min="11526" max="11526" width="7.42578125" style="74" bestFit="1" customWidth="1"/>
    <col min="11527" max="11527" width="8.42578125" style="74" bestFit="1" customWidth="1"/>
    <col min="11528" max="11529" width="0" style="74" hidden="1" customWidth="1"/>
    <col min="11530" max="11774" width="9.140625" style="74"/>
    <col min="11775" max="11775" width="4" style="74" customWidth="1"/>
    <col min="11776" max="11777" width="15.5703125" style="74" customWidth="1"/>
    <col min="11778" max="11778" width="21" style="74" customWidth="1"/>
    <col min="11779" max="11779" width="6.28515625" style="74" bestFit="1" customWidth="1"/>
    <col min="11780" max="11780" width="7.140625" style="74" bestFit="1" customWidth="1"/>
    <col min="11781" max="11781" width="2" style="74" bestFit="1" customWidth="1"/>
    <col min="11782" max="11782" width="7.42578125" style="74" bestFit="1" customWidth="1"/>
    <col min="11783" max="11783" width="8.42578125" style="74" bestFit="1" customWidth="1"/>
    <col min="11784" max="11785" width="0" style="74" hidden="1" customWidth="1"/>
    <col min="11786" max="12030" width="9.140625" style="74"/>
    <col min="12031" max="12031" width="4" style="74" customWidth="1"/>
    <col min="12032" max="12033" width="15.5703125" style="74" customWidth="1"/>
    <col min="12034" max="12034" width="21" style="74" customWidth="1"/>
    <col min="12035" max="12035" width="6.28515625" style="74" bestFit="1" customWidth="1"/>
    <col min="12036" max="12036" width="7.140625" style="74" bestFit="1" customWidth="1"/>
    <col min="12037" max="12037" width="2" style="74" bestFit="1" customWidth="1"/>
    <col min="12038" max="12038" width="7.42578125" style="74" bestFit="1" customWidth="1"/>
    <col min="12039" max="12039" width="8.42578125" style="74" bestFit="1" customWidth="1"/>
    <col min="12040" max="12041" width="0" style="74" hidden="1" customWidth="1"/>
    <col min="12042" max="12286" width="9.140625" style="74"/>
    <col min="12287" max="12287" width="4" style="74" customWidth="1"/>
    <col min="12288" max="12289" width="15.5703125" style="74" customWidth="1"/>
    <col min="12290" max="12290" width="21" style="74" customWidth="1"/>
    <col min="12291" max="12291" width="6.28515625" style="74" bestFit="1" customWidth="1"/>
    <col min="12292" max="12292" width="7.140625" style="74" bestFit="1" customWidth="1"/>
    <col min="12293" max="12293" width="2" style="74" bestFit="1" customWidth="1"/>
    <col min="12294" max="12294" width="7.42578125" style="74" bestFit="1" customWidth="1"/>
    <col min="12295" max="12295" width="8.42578125" style="74" bestFit="1" customWidth="1"/>
    <col min="12296" max="12297" width="0" style="74" hidden="1" customWidth="1"/>
    <col min="12298" max="12542" width="9.140625" style="74"/>
    <col min="12543" max="12543" width="4" style="74" customWidth="1"/>
    <col min="12544" max="12545" width="15.5703125" style="74" customWidth="1"/>
    <col min="12546" max="12546" width="21" style="74" customWidth="1"/>
    <col min="12547" max="12547" width="6.28515625" style="74" bestFit="1" customWidth="1"/>
    <col min="12548" max="12548" width="7.140625" style="74" bestFit="1" customWidth="1"/>
    <col min="12549" max="12549" width="2" style="74" bestFit="1" customWidth="1"/>
    <col min="12550" max="12550" width="7.42578125" style="74" bestFit="1" customWidth="1"/>
    <col min="12551" max="12551" width="8.42578125" style="74" bestFit="1" customWidth="1"/>
    <col min="12552" max="12553" width="0" style="74" hidden="1" customWidth="1"/>
    <col min="12554" max="12798" width="9.140625" style="74"/>
    <col min="12799" max="12799" width="4" style="74" customWidth="1"/>
    <col min="12800" max="12801" width="15.5703125" style="74" customWidth="1"/>
    <col min="12802" max="12802" width="21" style="74" customWidth="1"/>
    <col min="12803" max="12803" width="6.28515625" style="74" bestFit="1" customWidth="1"/>
    <col min="12804" max="12804" width="7.140625" style="74" bestFit="1" customWidth="1"/>
    <col min="12805" max="12805" width="2" style="74" bestFit="1" customWidth="1"/>
    <col min="12806" max="12806" width="7.42578125" style="74" bestFit="1" customWidth="1"/>
    <col min="12807" max="12807" width="8.42578125" style="74" bestFit="1" customWidth="1"/>
    <col min="12808" max="12809" width="0" style="74" hidden="1" customWidth="1"/>
    <col min="12810" max="13054" width="9.140625" style="74"/>
    <col min="13055" max="13055" width="4" style="74" customWidth="1"/>
    <col min="13056" max="13057" width="15.5703125" style="74" customWidth="1"/>
    <col min="13058" max="13058" width="21" style="74" customWidth="1"/>
    <col min="13059" max="13059" width="6.28515625" style="74" bestFit="1" customWidth="1"/>
    <col min="13060" max="13060" width="7.140625" style="74" bestFit="1" customWidth="1"/>
    <col min="13061" max="13061" width="2" style="74" bestFit="1" customWidth="1"/>
    <col min="13062" max="13062" width="7.42578125" style="74" bestFit="1" customWidth="1"/>
    <col min="13063" max="13063" width="8.42578125" style="74" bestFit="1" customWidth="1"/>
    <col min="13064" max="13065" width="0" style="74" hidden="1" customWidth="1"/>
    <col min="13066" max="13310" width="9.140625" style="74"/>
    <col min="13311" max="13311" width="4" style="74" customWidth="1"/>
    <col min="13312" max="13313" width="15.5703125" style="74" customWidth="1"/>
    <col min="13314" max="13314" width="21" style="74" customWidth="1"/>
    <col min="13315" max="13315" width="6.28515625" style="74" bestFit="1" customWidth="1"/>
    <col min="13316" max="13316" width="7.140625" style="74" bestFit="1" customWidth="1"/>
    <col min="13317" max="13317" width="2" style="74" bestFit="1" customWidth="1"/>
    <col min="13318" max="13318" width="7.42578125" style="74" bestFit="1" customWidth="1"/>
    <col min="13319" max="13319" width="8.42578125" style="74" bestFit="1" customWidth="1"/>
    <col min="13320" max="13321" width="0" style="74" hidden="1" customWidth="1"/>
    <col min="13322" max="13566" width="9.140625" style="74"/>
    <col min="13567" max="13567" width="4" style="74" customWidth="1"/>
    <col min="13568" max="13569" width="15.5703125" style="74" customWidth="1"/>
    <col min="13570" max="13570" width="21" style="74" customWidth="1"/>
    <col min="13571" max="13571" width="6.28515625" style="74" bestFit="1" customWidth="1"/>
    <col min="13572" max="13572" width="7.140625" style="74" bestFit="1" customWidth="1"/>
    <col min="13573" max="13573" width="2" style="74" bestFit="1" customWidth="1"/>
    <col min="13574" max="13574" width="7.42578125" style="74" bestFit="1" customWidth="1"/>
    <col min="13575" max="13575" width="8.42578125" style="74" bestFit="1" customWidth="1"/>
    <col min="13576" max="13577" width="0" style="74" hidden="1" customWidth="1"/>
    <col min="13578" max="13822" width="9.140625" style="74"/>
    <col min="13823" max="13823" width="4" style="74" customWidth="1"/>
    <col min="13824" max="13825" width="15.5703125" style="74" customWidth="1"/>
    <col min="13826" max="13826" width="21" style="74" customWidth="1"/>
    <col min="13827" max="13827" width="6.28515625" style="74" bestFit="1" customWidth="1"/>
    <col min="13828" max="13828" width="7.140625" style="74" bestFit="1" customWidth="1"/>
    <col min="13829" max="13829" width="2" style="74" bestFit="1" customWidth="1"/>
    <col min="13830" max="13830" width="7.42578125" style="74" bestFit="1" customWidth="1"/>
    <col min="13831" max="13831" width="8.42578125" style="74" bestFit="1" customWidth="1"/>
    <col min="13832" max="13833" width="0" style="74" hidden="1" customWidth="1"/>
    <col min="13834" max="14078" width="9.140625" style="74"/>
    <col min="14079" max="14079" width="4" style="74" customWidth="1"/>
    <col min="14080" max="14081" width="15.5703125" style="74" customWidth="1"/>
    <col min="14082" max="14082" width="21" style="74" customWidth="1"/>
    <col min="14083" max="14083" width="6.28515625" style="74" bestFit="1" customWidth="1"/>
    <col min="14084" max="14084" width="7.140625" style="74" bestFit="1" customWidth="1"/>
    <col min="14085" max="14085" width="2" style="74" bestFit="1" customWidth="1"/>
    <col min="14086" max="14086" width="7.42578125" style="74" bestFit="1" customWidth="1"/>
    <col min="14087" max="14087" width="8.42578125" style="74" bestFit="1" customWidth="1"/>
    <col min="14088" max="14089" width="0" style="74" hidden="1" customWidth="1"/>
    <col min="14090" max="14334" width="9.140625" style="74"/>
    <col min="14335" max="14335" width="4" style="74" customWidth="1"/>
    <col min="14336" max="14337" width="15.5703125" style="74" customWidth="1"/>
    <col min="14338" max="14338" width="21" style="74" customWidth="1"/>
    <col min="14339" max="14339" width="6.28515625" style="74" bestFit="1" customWidth="1"/>
    <col min="14340" max="14340" width="7.140625" style="74" bestFit="1" customWidth="1"/>
    <col min="14341" max="14341" width="2" style="74" bestFit="1" customWidth="1"/>
    <col min="14342" max="14342" width="7.42578125" style="74" bestFit="1" customWidth="1"/>
    <col min="14343" max="14343" width="8.42578125" style="74" bestFit="1" customWidth="1"/>
    <col min="14344" max="14345" width="0" style="74" hidden="1" customWidth="1"/>
    <col min="14346" max="14590" width="9.140625" style="74"/>
    <col min="14591" max="14591" width="4" style="74" customWidth="1"/>
    <col min="14592" max="14593" width="15.5703125" style="74" customWidth="1"/>
    <col min="14594" max="14594" width="21" style="74" customWidth="1"/>
    <col min="14595" max="14595" width="6.28515625" style="74" bestFit="1" customWidth="1"/>
    <col min="14596" max="14596" width="7.140625" style="74" bestFit="1" customWidth="1"/>
    <col min="14597" max="14597" width="2" style="74" bestFit="1" customWidth="1"/>
    <col min="14598" max="14598" width="7.42578125" style="74" bestFit="1" customWidth="1"/>
    <col min="14599" max="14599" width="8.42578125" style="74" bestFit="1" customWidth="1"/>
    <col min="14600" max="14601" width="0" style="74" hidden="1" customWidth="1"/>
    <col min="14602" max="14846" width="9.140625" style="74"/>
    <col min="14847" max="14847" width="4" style="74" customWidth="1"/>
    <col min="14848" max="14849" width="15.5703125" style="74" customWidth="1"/>
    <col min="14850" max="14850" width="21" style="74" customWidth="1"/>
    <col min="14851" max="14851" width="6.28515625" style="74" bestFit="1" customWidth="1"/>
    <col min="14852" max="14852" width="7.140625" style="74" bestFit="1" customWidth="1"/>
    <col min="14853" max="14853" width="2" style="74" bestFit="1" customWidth="1"/>
    <col min="14854" max="14854" width="7.42578125" style="74" bestFit="1" customWidth="1"/>
    <col min="14855" max="14855" width="8.42578125" style="74" bestFit="1" customWidth="1"/>
    <col min="14856" max="14857" width="0" style="74" hidden="1" customWidth="1"/>
    <col min="14858" max="15102" width="9.140625" style="74"/>
    <col min="15103" max="15103" width="4" style="74" customWidth="1"/>
    <col min="15104" max="15105" width="15.5703125" style="74" customWidth="1"/>
    <col min="15106" max="15106" width="21" style="74" customWidth="1"/>
    <col min="15107" max="15107" width="6.28515625" style="74" bestFit="1" customWidth="1"/>
    <col min="15108" max="15108" width="7.140625" style="74" bestFit="1" customWidth="1"/>
    <col min="15109" max="15109" width="2" style="74" bestFit="1" customWidth="1"/>
    <col min="15110" max="15110" width="7.42578125" style="74" bestFit="1" customWidth="1"/>
    <col min="15111" max="15111" width="8.42578125" style="74" bestFit="1" customWidth="1"/>
    <col min="15112" max="15113" width="0" style="74" hidden="1" customWidth="1"/>
    <col min="15114" max="15358" width="9.140625" style="74"/>
    <col min="15359" max="15359" width="4" style="74" customWidth="1"/>
    <col min="15360" max="15361" width="15.5703125" style="74" customWidth="1"/>
    <col min="15362" max="15362" width="21" style="74" customWidth="1"/>
    <col min="15363" max="15363" width="6.28515625" style="74" bestFit="1" customWidth="1"/>
    <col min="15364" max="15364" width="7.140625" style="74" bestFit="1" customWidth="1"/>
    <col min="15365" max="15365" width="2" style="74" bestFit="1" customWidth="1"/>
    <col min="15366" max="15366" width="7.42578125" style="74" bestFit="1" customWidth="1"/>
    <col min="15367" max="15367" width="8.42578125" style="74" bestFit="1" customWidth="1"/>
    <col min="15368" max="15369" width="0" style="74" hidden="1" customWidth="1"/>
    <col min="15370" max="15614" width="9.140625" style="74"/>
    <col min="15615" max="15615" width="4" style="74" customWidth="1"/>
    <col min="15616" max="15617" width="15.5703125" style="74" customWidth="1"/>
    <col min="15618" max="15618" width="21" style="74" customWidth="1"/>
    <col min="15619" max="15619" width="6.28515625" style="74" bestFit="1" customWidth="1"/>
    <col min="15620" max="15620" width="7.140625" style="74" bestFit="1" customWidth="1"/>
    <col min="15621" max="15621" width="2" style="74" bestFit="1" customWidth="1"/>
    <col min="15622" max="15622" width="7.42578125" style="74" bestFit="1" customWidth="1"/>
    <col min="15623" max="15623" width="8.42578125" style="74" bestFit="1" customWidth="1"/>
    <col min="15624" max="15625" width="0" style="74" hidden="1" customWidth="1"/>
    <col min="15626" max="15870" width="9.140625" style="74"/>
    <col min="15871" max="15871" width="4" style="74" customWidth="1"/>
    <col min="15872" max="15873" width="15.5703125" style="74" customWidth="1"/>
    <col min="15874" max="15874" width="21" style="74" customWidth="1"/>
    <col min="15875" max="15875" width="6.28515625" style="74" bestFit="1" customWidth="1"/>
    <col min="15876" max="15876" width="7.140625" style="74" bestFit="1" customWidth="1"/>
    <col min="15877" max="15877" width="2" style="74" bestFit="1" customWidth="1"/>
    <col min="15878" max="15878" width="7.42578125" style="74" bestFit="1" customWidth="1"/>
    <col min="15879" max="15879" width="8.42578125" style="74" bestFit="1" customWidth="1"/>
    <col min="15880" max="15881" width="0" style="74" hidden="1" customWidth="1"/>
    <col min="15882" max="16126" width="9.140625" style="74"/>
    <col min="16127" max="16127" width="4" style="74" customWidth="1"/>
    <col min="16128" max="16129" width="15.5703125" style="74" customWidth="1"/>
    <col min="16130" max="16130" width="21" style="74" customWidth="1"/>
    <col min="16131" max="16131" width="6.28515625" style="74" bestFit="1" customWidth="1"/>
    <col min="16132" max="16132" width="7.140625" style="74" bestFit="1" customWidth="1"/>
    <col min="16133" max="16133" width="2" style="74" bestFit="1" customWidth="1"/>
    <col min="16134" max="16134" width="7.42578125" style="74" bestFit="1" customWidth="1"/>
    <col min="16135" max="16135" width="8.42578125" style="74" bestFit="1" customWidth="1"/>
    <col min="16136" max="16137" width="0" style="74" hidden="1" customWidth="1"/>
    <col min="16138" max="16384" width="9.140625" style="74"/>
  </cols>
  <sheetData>
    <row r="1" spans="1:10" ht="22.5">
      <c r="A1" s="75" t="s">
        <v>335</v>
      </c>
      <c r="B1" s="75" t="s">
        <v>9</v>
      </c>
      <c r="C1" s="286" t="s">
        <v>10</v>
      </c>
      <c r="D1" s="286"/>
      <c r="E1" s="286"/>
      <c r="F1" s="75" t="s">
        <v>11</v>
      </c>
      <c r="G1" s="75" t="s">
        <v>12</v>
      </c>
      <c r="H1" s="75"/>
      <c r="I1" s="75" t="s">
        <v>13</v>
      </c>
      <c r="J1" s="76" t="s">
        <v>14</v>
      </c>
    </row>
    <row r="2" spans="1:10" ht="17.25" customHeight="1">
      <c r="B2" s="285" t="s">
        <v>34</v>
      </c>
      <c r="C2" s="285"/>
      <c r="D2" s="285"/>
      <c r="E2" s="285"/>
      <c r="F2" s="285"/>
      <c r="G2" s="285"/>
      <c r="H2" s="285"/>
      <c r="I2" s="75"/>
      <c r="J2" s="76"/>
    </row>
    <row r="3" spans="1:10" s="84" customFormat="1" ht="126" customHeight="1">
      <c r="A3" s="250" t="s">
        <v>334</v>
      </c>
      <c r="B3" s="92" t="s">
        <v>3</v>
      </c>
      <c r="C3" s="287" t="s">
        <v>203</v>
      </c>
      <c r="D3" s="287"/>
      <c r="E3" s="287"/>
      <c r="F3" s="82" t="s">
        <v>45</v>
      </c>
      <c r="G3" s="83">
        <f>3+3+2+1</f>
        <v>9</v>
      </c>
      <c r="H3" s="82" t="s">
        <v>0</v>
      </c>
      <c r="I3" s="84">
        <v>260</v>
      </c>
      <c r="J3" s="84">
        <f>G3*I3</f>
        <v>2340</v>
      </c>
    </row>
    <row r="4" spans="1:10" s="84" customFormat="1">
      <c r="A4" s="250"/>
      <c r="B4" s="81"/>
      <c r="C4" s="90"/>
      <c r="D4" s="90"/>
      <c r="E4" s="90"/>
      <c r="F4" s="82"/>
      <c r="G4" s="83"/>
      <c r="H4" s="82"/>
    </row>
    <row r="5" spans="1:10" s="84" customFormat="1" ht="51.75" customHeight="1">
      <c r="A5" s="250" t="s">
        <v>334</v>
      </c>
      <c r="B5" s="92" t="s">
        <v>4</v>
      </c>
      <c r="C5" s="287" t="s">
        <v>202</v>
      </c>
      <c r="D5" s="287"/>
      <c r="E5" s="287"/>
      <c r="F5" s="82" t="s">
        <v>89</v>
      </c>
      <c r="G5" s="83">
        <v>1</v>
      </c>
      <c r="H5" s="82" t="s">
        <v>0</v>
      </c>
      <c r="I5" s="84">
        <v>2800</v>
      </c>
      <c r="J5" s="84">
        <f>G5*I5</f>
        <v>2800</v>
      </c>
    </row>
    <row r="6" spans="1:10" s="84" customFormat="1">
      <c r="A6" s="250"/>
      <c r="B6" s="85"/>
      <c r="C6" s="91"/>
      <c r="D6" s="91"/>
      <c r="E6" s="91"/>
      <c r="F6" s="86"/>
      <c r="G6" s="87"/>
      <c r="H6" s="86"/>
      <c r="I6" s="87"/>
      <c r="J6" s="87"/>
    </row>
    <row r="8" spans="1:10">
      <c r="C8" s="288" t="s">
        <v>46</v>
      </c>
      <c r="D8" s="288"/>
      <c r="E8" s="288"/>
      <c r="F8" s="89"/>
      <c r="G8" s="77"/>
      <c r="H8" s="80"/>
      <c r="J8" s="74">
        <f>SUM(J3:J5)</f>
        <v>5140</v>
      </c>
    </row>
  </sheetData>
  <mergeCells count="5">
    <mergeCell ref="C1:E1"/>
    <mergeCell ref="C3:E3"/>
    <mergeCell ref="C5:E5"/>
    <mergeCell ref="C8:E8"/>
    <mergeCell ref="B2:H2"/>
  </mergeCells>
  <pageMargins left="0.74803149606299213" right="0.74803149606299213" top="0.94488188976377963" bottom="0.98425196850393704" header="0.51181102362204722" footer="0.51181102362204722"/>
  <pageSetup paperSize="9" firstPageNumber="26" orientation="portrait" r:id="rId1"/>
  <headerFooter scaleWithDoc="0" alignWithMargins="0">
    <oddHeader>&amp;L&amp;"Tw Cen MT,Uobičajeno"
&amp;A&amp;C&amp;"Tw Cen MT,Uobičajeno"&amp;F&amp;R&amp;"Tw Cen MT,Uobičajeno"
T.D. 642-18/25</oddHeader>
    <oddFooter>&amp;L&amp;"Tw Cen MT,Uobičajeno"&amp;A&amp;R&amp;"Tw Cen MT,Uobičajeno"&amp;P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List5"/>
  <dimension ref="B2:H120"/>
  <sheetViews>
    <sheetView view="pageLayout" topLeftCell="A49" zoomScaleNormal="100" workbookViewId="0">
      <selection activeCell="H36" sqref="H36"/>
    </sheetView>
  </sheetViews>
  <sheetFormatPr defaultColWidth="9.140625" defaultRowHeight="12.75"/>
  <cols>
    <col min="1" max="1" width="5.5703125" style="1" customWidth="1"/>
    <col min="2" max="7" width="9.140625" style="1"/>
    <col min="8" max="8" width="18.140625" style="1" customWidth="1"/>
    <col min="9" max="9" width="8.85546875" style="1" customWidth="1"/>
    <col min="10" max="16384" width="9.140625" style="1"/>
  </cols>
  <sheetData>
    <row r="2" spans="2:8" ht="35.25" customHeight="1">
      <c r="B2" s="283" t="s">
        <v>67</v>
      </c>
      <c r="C2" s="283"/>
      <c r="D2" s="283"/>
      <c r="E2" s="283"/>
      <c r="F2" s="283"/>
      <c r="G2" s="283"/>
      <c r="H2" s="283"/>
    </row>
    <row r="3" spans="2:8" ht="12.75" customHeight="1">
      <c r="B3" s="283" t="s">
        <v>19</v>
      </c>
      <c r="C3" s="283"/>
      <c r="D3" s="283"/>
      <c r="E3" s="283"/>
      <c r="F3" s="283"/>
      <c r="G3" s="283"/>
      <c r="H3" s="283"/>
    </row>
    <row r="4" spans="2:8" ht="12.75" customHeight="1">
      <c r="B4" s="283"/>
      <c r="C4" s="283"/>
      <c r="D4" s="283"/>
      <c r="E4" s="283"/>
      <c r="F4" s="283"/>
      <c r="G4" s="283"/>
      <c r="H4" s="283"/>
    </row>
    <row r="5" spans="2:8">
      <c r="B5" s="283"/>
      <c r="C5" s="283"/>
      <c r="D5" s="283"/>
      <c r="E5" s="283"/>
      <c r="F5" s="283"/>
      <c r="G5" s="283"/>
      <c r="H5" s="283"/>
    </row>
    <row r="6" spans="2:8">
      <c r="B6" s="283"/>
      <c r="C6" s="283"/>
      <c r="D6" s="283"/>
      <c r="E6" s="283"/>
      <c r="F6" s="283"/>
      <c r="G6" s="283"/>
      <c r="H6" s="283"/>
    </row>
    <row r="7" spans="2:8">
      <c r="B7" s="283"/>
      <c r="C7" s="283"/>
      <c r="D7" s="283"/>
      <c r="E7" s="283"/>
      <c r="F7" s="283"/>
      <c r="G7" s="283"/>
      <c r="H7" s="283"/>
    </row>
    <row r="8" spans="2:8">
      <c r="B8" s="283"/>
      <c r="C8" s="283"/>
      <c r="D8" s="283"/>
      <c r="E8" s="283"/>
      <c r="F8" s="283"/>
      <c r="G8" s="283"/>
      <c r="H8" s="283"/>
    </row>
    <row r="9" spans="2:8">
      <c r="B9" s="283"/>
      <c r="C9" s="283"/>
      <c r="D9" s="283"/>
      <c r="E9" s="283"/>
      <c r="F9" s="283"/>
      <c r="G9" s="283"/>
      <c r="H9" s="283"/>
    </row>
    <row r="10" spans="2:8">
      <c r="B10" s="283"/>
      <c r="C10" s="283"/>
      <c r="D10" s="283"/>
      <c r="E10" s="283"/>
      <c r="F10" s="283"/>
      <c r="G10" s="283"/>
      <c r="H10" s="283"/>
    </row>
    <row r="11" spans="2:8">
      <c r="B11" s="283"/>
      <c r="C11" s="283"/>
      <c r="D11" s="283"/>
      <c r="E11" s="283"/>
      <c r="F11" s="283"/>
      <c r="G11" s="283"/>
      <c r="H11" s="283"/>
    </row>
    <row r="12" spans="2:8">
      <c r="B12" s="283"/>
      <c r="C12" s="283"/>
      <c r="D12" s="283"/>
      <c r="E12" s="283"/>
      <c r="F12" s="283"/>
      <c r="G12" s="283"/>
      <c r="H12" s="283"/>
    </row>
    <row r="13" spans="2:8">
      <c r="B13" s="283"/>
      <c r="C13" s="283"/>
      <c r="D13" s="283"/>
      <c r="E13" s="283"/>
      <c r="F13" s="283"/>
      <c r="G13" s="283"/>
      <c r="H13" s="283"/>
    </row>
    <row r="14" spans="2:8">
      <c r="B14" s="283"/>
      <c r="C14" s="283"/>
      <c r="D14" s="283"/>
      <c r="E14" s="283"/>
      <c r="F14" s="283"/>
      <c r="G14" s="283"/>
      <c r="H14" s="283"/>
    </row>
    <row r="15" spans="2:8">
      <c r="B15" s="283"/>
      <c r="C15" s="283"/>
      <c r="D15" s="283"/>
      <c r="E15" s="283"/>
      <c r="F15" s="283"/>
      <c r="G15" s="283"/>
      <c r="H15" s="283"/>
    </row>
    <row r="16" spans="2:8">
      <c r="B16" s="283"/>
      <c r="C16" s="283"/>
      <c r="D16" s="283"/>
      <c r="E16" s="283"/>
      <c r="F16" s="283"/>
      <c r="G16" s="283"/>
      <c r="H16" s="283"/>
    </row>
    <row r="17" spans="2:8">
      <c r="B17" s="283"/>
      <c r="C17" s="283"/>
      <c r="D17" s="283"/>
      <c r="E17" s="283"/>
      <c r="F17" s="283"/>
      <c r="G17" s="283"/>
      <c r="H17" s="283"/>
    </row>
    <row r="18" spans="2:8">
      <c r="B18" s="283"/>
      <c r="C18" s="283"/>
      <c r="D18" s="283"/>
      <c r="E18" s="283"/>
      <c r="F18" s="283"/>
      <c r="G18" s="283"/>
      <c r="H18" s="283"/>
    </row>
    <row r="19" spans="2:8">
      <c r="B19" s="283"/>
      <c r="C19" s="283"/>
      <c r="D19" s="283"/>
      <c r="E19" s="283"/>
      <c r="F19" s="283"/>
      <c r="G19" s="283"/>
      <c r="H19" s="283"/>
    </row>
    <row r="20" spans="2:8">
      <c r="B20" s="283"/>
      <c r="C20" s="283"/>
      <c r="D20" s="283"/>
      <c r="E20" s="283"/>
      <c r="F20" s="283"/>
      <c r="G20" s="283"/>
      <c r="H20" s="283"/>
    </row>
    <row r="21" spans="2:8">
      <c r="B21" s="283"/>
      <c r="C21" s="283"/>
      <c r="D21" s="283"/>
      <c r="E21" s="283"/>
      <c r="F21" s="283"/>
      <c r="G21" s="283"/>
      <c r="H21" s="283"/>
    </row>
    <row r="22" spans="2:8">
      <c r="B22" s="283"/>
      <c r="C22" s="283"/>
      <c r="D22" s="283"/>
      <c r="E22" s="283"/>
      <c r="F22" s="283"/>
      <c r="G22" s="283"/>
      <c r="H22" s="283"/>
    </row>
    <row r="23" spans="2:8">
      <c r="B23" s="283"/>
      <c r="C23" s="283"/>
      <c r="D23" s="283"/>
      <c r="E23" s="283"/>
      <c r="F23" s="283"/>
      <c r="G23" s="283"/>
      <c r="H23" s="283"/>
    </row>
    <row r="24" spans="2:8">
      <c r="B24" s="283"/>
      <c r="C24" s="283"/>
      <c r="D24" s="283"/>
      <c r="E24" s="283"/>
      <c r="F24" s="283"/>
      <c r="G24" s="283"/>
      <c r="H24" s="283"/>
    </row>
    <row r="25" spans="2:8">
      <c r="B25" s="283"/>
      <c r="C25" s="283"/>
      <c r="D25" s="283"/>
      <c r="E25" s="283"/>
      <c r="F25" s="283"/>
      <c r="G25" s="283"/>
      <c r="H25" s="283"/>
    </row>
    <row r="26" spans="2:8">
      <c r="B26" s="283"/>
      <c r="C26" s="283"/>
      <c r="D26" s="283"/>
      <c r="E26" s="283"/>
      <c r="F26" s="283"/>
      <c r="G26" s="283"/>
      <c r="H26" s="283"/>
    </row>
    <row r="27" spans="2:8">
      <c r="B27" s="283"/>
      <c r="C27" s="283"/>
      <c r="D27" s="283"/>
      <c r="E27" s="283"/>
      <c r="F27" s="283"/>
      <c r="G27" s="283"/>
      <c r="H27" s="283"/>
    </row>
    <row r="28" spans="2:8">
      <c r="B28" s="283"/>
      <c r="C28" s="283"/>
      <c r="D28" s="283"/>
      <c r="E28" s="283"/>
      <c r="F28" s="283"/>
      <c r="G28" s="283"/>
      <c r="H28" s="283"/>
    </row>
    <row r="29" spans="2:8">
      <c r="B29" s="283"/>
      <c r="C29" s="283"/>
      <c r="D29" s="283"/>
      <c r="E29" s="283"/>
      <c r="F29" s="283"/>
      <c r="G29" s="283"/>
      <c r="H29" s="283"/>
    </row>
    <row r="30" spans="2:8">
      <c r="B30" s="283"/>
      <c r="C30" s="283"/>
      <c r="D30" s="283"/>
      <c r="E30" s="283"/>
      <c r="F30" s="283"/>
      <c r="G30" s="283"/>
      <c r="H30" s="283"/>
    </row>
    <row r="31" spans="2:8">
      <c r="B31" s="283"/>
      <c r="C31" s="283"/>
      <c r="D31" s="283"/>
      <c r="E31" s="283"/>
      <c r="F31" s="283"/>
      <c r="G31" s="283"/>
      <c r="H31" s="283"/>
    </row>
    <row r="32" spans="2:8">
      <c r="B32" s="283"/>
      <c r="C32" s="283"/>
      <c r="D32" s="283"/>
      <c r="E32" s="283"/>
      <c r="F32" s="283"/>
      <c r="G32" s="283"/>
      <c r="H32" s="283"/>
    </row>
    <row r="33" spans="2:8">
      <c r="B33" s="283"/>
      <c r="C33" s="283"/>
      <c r="D33" s="283"/>
      <c r="E33" s="283"/>
      <c r="F33" s="283"/>
      <c r="G33" s="283"/>
      <c r="H33" s="283"/>
    </row>
    <row r="34" spans="2:8">
      <c r="B34" s="283"/>
      <c r="C34" s="283"/>
      <c r="D34" s="283"/>
      <c r="E34" s="283"/>
      <c r="F34" s="283"/>
      <c r="G34" s="283"/>
      <c r="H34" s="283"/>
    </row>
    <row r="35" spans="2:8">
      <c r="B35" s="283"/>
      <c r="C35" s="283"/>
      <c r="D35" s="283"/>
      <c r="E35" s="283"/>
      <c r="F35" s="283"/>
      <c r="G35" s="283"/>
      <c r="H35" s="283"/>
    </row>
    <row r="36" spans="2:8" ht="239.25" customHeight="1">
      <c r="B36" s="13"/>
      <c r="C36" s="13"/>
      <c r="D36" s="13"/>
      <c r="E36" s="13"/>
      <c r="F36" s="13"/>
      <c r="G36" s="13"/>
    </row>
    <row r="37" spans="2:8" ht="34.5" customHeight="1">
      <c r="B37" s="289" t="s">
        <v>20</v>
      </c>
      <c r="C37" s="289"/>
      <c r="D37" s="289"/>
      <c r="E37" s="289"/>
      <c r="F37" s="289"/>
      <c r="G37" s="289"/>
      <c r="H37" s="289"/>
    </row>
    <row r="38" spans="2:8" ht="12.75" customHeight="1">
      <c r="B38" s="283" t="s">
        <v>21</v>
      </c>
      <c r="C38" s="283"/>
      <c r="D38" s="283"/>
      <c r="E38" s="283"/>
      <c r="F38" s="283"/>
      <c r="G38" s="283"/>
      <c r="H38" s="283"/>
    </row>
    <row r="39" spans="2:8" ht="12.75" customHeight="1">
      <c r="B39" s="283"/>
      <c r="C39" s="283"/>
      <c r="D39" s="283"/>
      <c r="E39" s="283"/>
      <c r="F39" s="283"/>
      <c r="G39" s="283"/>
      <c r="H39" s="283"/>
    </row>
    <row r="40" spans="2:8">
      <c r="B40" s="283"/>
      <c r="C40" s="283"/>
      <c r="D40" s="283"/>
      <c r="E40" s="283"/>
      <c r="F40" s="283"/>
      <c r="G40" s="283"/>
      <c r="H40" s="283"/>
    </row>
    <row r="41" spans="2:8">
      <c r="B41" s="283"/>
      <c r="C41" s="283"/>
      <c r="D41" s="283"/>
      <c r="E41" s="283"/>
      <c r="F41" s="283"/>
      <c r="G41" s="283"/>
      <c r="H41" s="283"/>
    </row>
    <row r="42" spans="2:8">
      <c r="B42" s="283"/>
      <c r="C42" s="283"/>
      <c r="D42" s="283"/>
      <c r="E42" s="283"/>
      <c r="F42" s="283"/>
      <c r="G42" s="283"/>
      <c r="H42" s="283"/>
    </row>
    <row r="43" spans="2:8">
      <c r="B43" s="283"/>
      <c r="C43" s="283"/>
      <c r="D43" s="283"/>
      <c r="E43" s="283"/>
      <c r="F43" s="283"/>
      <c r="G43" s="283"/>
      <c r="H43" s="283"/>
    </row>
    <row r="44" spans="2:8">
      <c r="B44" s="283"/>
      <c r="C44" s="283"/>
      <c r="D44" s="283"/>
      <c r="E44" s="283"/>
      <c r="F44" s="283"/>
      <c r="G44" s="283"/>
      <c r="H44" s="283"/>
    </row>
    <row r="45" spans="2:8">
      <c r="B45" s="283"/>
      <c r="C45" s="283"/>
      <c r="D45" s="283"/>
      <c r="E45" s="283"/>
      <c r="F45" s="283"/>
      <c r="G45" s="283"/>
      <c r="H45" s="283"/>
    </row>
    <row r="46" spans="2:8">
      <c r="B46" s="283"/>
      <c r="C46" s="283"/>
      <c r="D46" s="283"/>
      <c r="E46" s="283"/>
      <c r="F46" s="283"/>
      <c r="G46" s="283"/>
      <c r="H46" s="283"/>
    </row>
    <row r="47" spans="2:8">
      <c r="B47" s="283"/>
      <c r="C47" s="283"/>
      <c r="D47" s="283"/>
      <c r="E47" s="283"/>
      <c r="F47" s="283"/>
      <c r="G47" s="283"/>
      <c r="H47" s="283"/>
    </row>
    <row r="48" spans="2:8">
      <c r="B48" s="283"/>
      <c r="C48" s="283"/>
      <c r="D48" s="283"/>
      <c r="E48" s="283"/>
      <c r="F48" s="283"/>
      <c r="G48" s="283"/>
      <c r="H48" s="283"/>
    </row>
    <row r="49" spans="2:8">
      <c r="B49" s="283"/>
      <c r="C49" s="283"/>
      <c r="D49" s="283"/>
      <c r="E49" s="283"/>
      <c r="F49" s="283"/>
      <c r="G49" s="283"/>
      <c r="H49" s="283"/>
    </row>
    <row r="50" spans="2:8">
      <c r="B50" s="283"/>
      <c r="C50" s="283"/>
      <c r="D50" s="283"/>
      <c r="E50" s="283"/>
      <c r="F50" s="283"/>
      <c r="G50" s="283"/>
      <c r="H50" s="283"/>
    </row>
    <row r="51" spans="2:8">
      <c r="B51" s="283"/>
      <c r="C51" s="283"/>
      <c r="D51" s="283"/>
      <c r="E51" s="283"/>
      <c r="F51" s="283"/>
      <c r="G51" s="283"/>
      <c r="H51" s="283"/>
    </row>
    <row r="52" spans="2:8">
      <c r="B52" s="283"/>
      <c r="C52" s="283"/>
      <c r="D52" s="283"/>
      <c r="E52" s="283"/>
      <c r="F52" s="283"/>
      <c r="G52" s="283"/>
      <c r="H52" s="283"/>
    </row>
    <row r="53" spans="2:8" ht="12.75" customHeight="1">
      <c r="B53" s="283"/>
      <c r="C53" s="283"/>
      <c r="D53" s="283"/>
      <c r="E53" s="283"/>
      <c r="F53" s="283"/>
      <c r="G53" s="283"/>
      <c r="H53" s="283"/>
    </row>
    <row r="54" spans="2:8">
      <c r="B54" s="283"/>
      <c r="C54" s="283"/>
      <c r="D54" s="283"/>
      <c r="E54" s="283"/>
      <c r="F54" s="283"/>
      <c r="G54" s="283"/>
      <c r="H54" s="283"/>
    </row>
    <row r="55" spans="2:8">
      <c r="B55" s="283"/>
      <c r="C55" s="283"/>
      <c r="D55" s="283"/>
      <c r="E55" s="283"/>
      <c r="F55" s="283"/>
      <c r="G55" s="283"/>
      <c r="H55" s="283"/>
    </row>
    <row r="56" spans="2:8">
      <c r="B56" s="283"/>
      <c r="C56" s="283"/>
      <c r="D56" s="283"/>
      <c r="E56" s="283"/>
      <c r="F56" s="283"/>
      <c r="G56" s="283"/>
      <c r="H56" s="283"/>
    </row>
    <row r="57" spans="2:8">
      <c r="B57" s="283"/>
      <c r="C57" s="283"/>
      <c r="D57" s="283"/>
      <c r="E57" s="283"/>
      <c r="F57" s="283"/>
      <c r="G57" s="283"/>
      <c r="H57" s="283"/>
    </row>
    <row r="58" spans="2:8">
      <c r="B58" s="283"/>
      <c r="C58" s="283"/>
      <c r="D58" s="283"/>
      <c r="E58" s="283"/>
      <c r="F58" s="283"/>
      <c r="G58" s="283"/>
      <c r="H58" s="283"/>
    </row>
    <row r="59" spans="2:8">
      <c r="B59" s="283"/>
      <c r="C59" s="283"/>
      <c r="D59" s="283"/>
      <c r="E59" s="283"/>
      <c r="F59" s="283"/>
      <c r="G59" s="283"/>
      <c r="H59" s="283"/>
    </row>
    <row r="60" spans="2:8">
      <c r="B60" s="283"/>
      <c r="C60" s="283"/>
      <c r="D60" s="283"/>
      <c r="E60" s="283"/>
      <c r="F60" s="283"/>
      <c r="G60" s="283"/>
      <c r="H60" s="283"/>
    </row>
    <row r="61" spans="2:8">
      <c r="B61" s="283"/>
      <c r="C61" s="283"/>
      <c r="D61" s="283"/>
      <c r="E61" s="283"/>
      <c r="F61" s="283"/>
      <c r="G61" s="283"/>
      <c r="H61" s="283"/>
    </row>
    <row r="62" spans="2:8">
      <c r="B62" s="283"/>
      <c r="C62" s="283"/>
      <c r="D62" s="283"/>
      <c r="E62" s="283"/>
      <c r="F62" s="283"/>
      <c r="G62" s="283"/>
      <c r="H62" s="283"/>
    </row>
    <row r="63" spans="2:8">
      <c r="B63" s="283"/>
      <c r="C63" s="283"/>
      <c r="D63" s="283"/>
      <c r="E63" s="283"/>
      <c r="F63" s="283"/>
      <c r="G63" s="283"/>
      <c r="H63" s="283"/>
    </row>
    <row r="64" spans="2:8">
      <c r="B64" s="283"/>
      <c r="C64" s="283"/>
      <c r="D64" s="283"/>
      <c r="E64" s="283"/>
      <c r="F64" s="283"/>
      <c r="G64" s="283"/>
      <c r="H64" s="283"/>
    </row>
    <row r="65" spans="2:8">
      <c r="B65" s="283"/>
      <c r="C65" s="283"/>
      <c r="D65" s="283"/>
      <c r="E65" s="283"/>
      <c r="F65" s="283"/>
      <c r="G65" s="283"/>
      <c r="H65" s="283"/>
    </row>
    <row r="66" spans="2:8">
      <c r="B66" s="283"/>
      <c r="C66" s="283"/>
      <c r="D66" s="283"/>
      <c r="E66" s="283"/>
      <c r="F66" s="283"/>
      <c r="G66" s="283"/>
      <c r="H66" s="283"/>
    </row>
    <row r="67" spans="2:8">
      <c r="B67" s="283"/>
      <c r="C67" s="283"/>
      <c r="D67" s="283"/>
      <c r="E67" s="283"/>
      <c r="F67" s="283"/>
      <c r="G67" s="283"/>
      <c r="H67" s="283"/>
    </row>
    <row r="68" spans="2:8" ht="12.75" customHeight="1">
      <c r="B68" s="283"/>
      <c r="C68" s="283"/>
      <c r="D68" s="283"/>
      <c r="E68" s="283"/>
      <c r="F68" s="283"/>
      <c r="G68" s="283"/>
      <c r="H68" s="283"/>
    </row>
    <row r="69" spans="2:8">
      <c r="B69" s="283"/>
      <c r="C69" s="283"/>
      <c r="D69" s="283"/>
      <c r="E69" s="283"/>
      <c r="F69" s="283"/>
      <c r="G69" s="283"/>
      <c r="H69" s="283"/>
    </row>
    <row r="70" spans="2:8">
      <c r="B70" s="283"/>
      <c r="C70" s="283"/>
      <c r="D70" s="283"/>
      <c r="E70" s="283"/>
      <c r="F70" s="283"/>
      <c r="G70" s="283"/>
      <c r="H70" s="283"/>
    </row>
    <row r="71" spans="2:8">
      <c r="B71" s="283"/>
      <c r="C71" s="283"/>
      <c r="D71" s="283"/>
      <c r="E71" s="283"/>
      <c r="F71" s="283"/>
      <c r="G71" s="283"/>
      <c r="H71" s="283"/>
    </row>
    <row r="72" spans="2:8">
      <c r="B72" s="283"/>
      <c r="C72" s="283"/>
      <c r="D72" s="283"/>
      <c r="E72" s="283"/>
      <c r="F72" s="283"/>
      <c r="G72" s="283"/>
      <c r="H72" s="283"/>
    </row>
    <row r="73" spans="2:8">
      <c r="B73" s="283"/>
      <c r="C73" s="283"/>
      <c r="D73" s="283"/>
      <c r="E73" s="283"/>
      <c r="F73" s="283"/>
      <c r="G73" s="283"/>
      <c r="H73" s="283"/>
    </row>
    <row r="74" spans="2:8">
      <c r="B74" s="283"/>
      <c r="C74" s="283"/>
      <c r="D74" s="283"/>
      <c r="E74" s="283"/>
      <c r="F74" s="283"/>
      <c r="G74" s="283"/>
      <c r="H74" s="283"/>
    </row>
    <row r="75" spans="2:8">
      <c r="B75" s="283"/>
      <c r="C75" s="283"/>
      <c r="D75" s="283"/>
      <c r="E75" s="283"/>
      <c r="F75" s="283"/>
      <c r="G75" s="283"/>
      <c r="H75" s="283"/>
    </row>
    <row r="76" spans="2:8">
      <c r="B76" s="283"/>
      <c r="C76" s="283"/>
      <c r="D76" s="283"/>
      <c r="E76" s="283"/>
      <c r="F76" s="283"/>
      <c r="G76" s="283"/>
      <c r="H76" s="283"/>
    </row>
    <row r="77" spans="2:8">
      <c r="B77" s="283"/>
      <c r="C77" s="283"/>
      <c r="D77" s="283"/>
      <c r="E77" s="283"/>
      <c r="F77" s="283"/>
      <c r="G77" s="283"/>
      <c r="H77" s="283"/>
    </row>
    <row r="78" spans="2:8">
      <c r="B78" s="283"/>
      <c r="C78" s="283"/>
      <c r="D78" s="283"/>
      <c r="E78" s="283"/>
      <c r="F78" s="283"/>
      <c r="G78" s="283"/>
      <c r="H78" s="283"/>
    </row>
    <row r="79" spans="2:8">
      <c r="B79" s="283"/>
      <c r="C79" s="283"/>
      <c r="D79" s="283"/>
      <c r="E79" s="283"/>
      <c r="F79" s="283"/>
      <c r="G79" s="283"/>
      <c r="H79" s="283"/>
    </row>
    <row r="80" spans="2:8">
      <c r="B80" s="283"/>
      <c r="C80" s="283"/>
      <c r="D80" s="283"/>
      <c r="E80" s="283"/>
      <c r="F80" s="283"/>
      <c r="G80" s="283"/>
      <c r="H80" s="283"/>
    </row>
    <row r="81" spans="2:8">
      <c r="B81" s="283"/>
      <c r="C81" s="283"/>
      <c r="D81" s="283"/>
      <c r="E81" s="283"/>
      <c r="F81" s="283"/>
      <c r="G81" s="283"/>
      <c r="H81" s="283"/>
    </row>
    <row r="82" spans="2:8">
      <c r="B82" s="283"/>
      <c r="C82" s="283"/>
      <c r="D82" s="283"/>
      <c r="E82" s="283"/>
      <c r="F82" s="283"/>
      <c r="G82" s="283"/>
      <c r="H82" s="283"/>
    </row>
    <row r="83" spans="2:8">
      <c r="B83" s="283"/>
      <c r="C83" s="283"/>
      <c r="D83" s="283"/>
      <c r="E83" s="283"/>
      <c r="F83" s="283"/>
      <c r="G83" s="283"/>
      <c r="H83" s="283"/>
    </row>
    <row r="84" spans="2:8">
      <c r="B84" s="283"/>
      <c r="C84" s="283"/>
      <c r="D84" s="283"/>
      <c r="E84" s="283"/>
      <c r="F84" s="283"/>
      <c r="G84" s="283"/>
      <c r="H84" s="283"/>
    </row>
    <row r="85" spans="2:8">
      <c r="B85" s="283"/>
      <c r="C85" s="283"/>
      <c r="D85" s="283"/>
      <c r="E85" s="283"/>
      <c r="F85" s="283"/>
      <c r="G85" s="283"/>
      <c r="H85" s="283"/>
    </row>
    <row r="86" spans="2:8">
      <c r="B86" s="283"/>
      <c r="C86" s="283"/>
      <c r="D86" s="283"/>
      <c r="E86" s="283"/>
      <c r="F86" s="283"/>
      <c r="G86" s="283"/>
      <c r="H86" s="283"/>
    </row>
    <row r="87" spans="2:8">
      <c r="B87" s="283"/>
      <c r="C87" s="283"/>
      <c r="D87" s="283"/>
      <c r="E87" s="283"/>
      <c r="F87" s="283"/>
      <c r="G87" s="283"/>
      <c r="H87" s="283"/>
    </row>
    <row r="88" spans="2:8">
      <c r="B88" s="283"/>
      <c r="C88" s="283"/>
      <c r="D88" s="283"/>
      <c r="E88" s="283"/>
      <c r="F88" s="283"/>
      <c r="G88" s="283"/>
      <c r="H88" s="283"/>
    </row>
    <row r="89" spans="2:8">
      <c r="B89" s="283"/>
      <c r="C89" s="283"/>
      <c r="D89" s="283"/>
      <c r="E89" s="283"/>
      <c r="F89" s="283"/>
      <c r="G89" s="283"/>
      <c r="H89" s="283"/>
    </row>
    <row r="90" spans="2:8">
      <c r="B90" s="13"/>
      <c r="C90" s="13"/>
      <c r="D90" s="13"/>
      <c r="E90" s="13"/>
      <c r="F90" s="13"/>
      <c r="G90" s="13"/>
      <c r="H90" s="13"/>
    </row>
    <row r="91" spans="2:8">
      <c r="B91" s="13"/>
      <c r="C91" s="13"/>
      <c r="D91" s="13"/>
      <c r="E91" s="13"/>
      <c r="F91" s="13"/>
      <c r="G91" s="13"/>
      <c r="H91" s="13"/>
    </row>
    <row r="92" spans="2:8">
      <c r="B92" s="13"/>
      <c r="C92" s="13"/>
      <c r="D92" s="13"/>
      <c r="E92" s="13"/>
      <c r="F92" s="13"/>
      <c r="G92" s="13"/>
      <c r="H92" s="13"/>
    </row>
    <row r="93" spans="2:8">
      <c r="B93" s="13"/>
      <c r="C93" s="13"/>
      <c r="D93" s="13"/>
      <c r="E93" s="13"/>
      <c r="F93" s="13"/>
      <c r="G93" s="13"/>
      <c r="H93" s="13"/>
    </row>
    <row r="94" spans="2:8">
      <c r="B94" s="13"/>
      <c r="C94" s="13"/>
      <c r="D94" s="13"/>
      <c r="E94" s="13"/>
      <c r="F94" s="13"/>
      <c r="G94" s="13"/>
      <c r="H94" s="13"/>
    </row>
    <row r="95" spans="2:8">
      <c r="B95" s="13"/>
      <c r="C95" s="13"/>
      <c r="D95" s="13"/>
      <c r="E95" s="13"/>
      <c r="F95" s="13"/>
      <c r="G95" s="13"/>
      <c r="H95" s="13"/>
    </row>
    <row r="96" spans="2:8">
      <c r="B96" s="13"/>
      <c r="C96" s="13"/>
      <c r="D96" s="13"/>
      <c r="E96" s="13"/>
      <c r="F96" s="13"/>
      <c r="G96" s="13"/>
      <c r="H96" s="13"/>
    </row>
    <row r="97" spans="2:8">
      <c r="B97" s="13"/>
      <c r="C97" s="13"/>
      <c r="D97" s="13"/>
      <c r="E97" s="13"/>
      <c r="F97" s="13"/>
      <c r="G97" s="13"/>
      <c r="H97" s="13"/>
    </row>
    <row r="98" spans="2:8">
      <c r="B98" s="13"/>
      <c r="C98" s="13"/>
      <c r="D98" s="13"/>
      <c r="E98" s="13"/>
      <c r="F98" s="13"/>
      <c r="G98" s="13"/>
      <c r="H98" s="13"/>
    </row>
    <row r="99" spans="2:8">
      <c r="B99" s="13"/>
      <c r="C99" s="13"/>
      <c r="D99" s="13"/>
      <c r="E99" s="13"/>
      <c r="F99" s="13"/>
      <c r="G99" s="13"/>
      <c r="H99" s="13"/>
    </row>
    <row r="100" spans="2:8">
      <c r="B100" s="13"/>
      <c r="C100" s="13"/>
      <c r="D100" s="13"/>
      <c r="E100" s="13"/>
      <c r="F100" s="13"/>
      <c r="G100" s="13"/>
      <c r="H100" s="13"/>
    </row>
    <row r="101" spans="2:8">
      <c r="B101" s="13"/>
      <c r="C101" s="13"/>
      <c r="D101" s="13"/>
      <c r="E101" s="13"/>
      <c r="F101" s="13"/>
      <c r="G101" s="13"/>
      <c r="H101" s="13"/>
    </row>
    <row r="102" spans="2:8">
      <c r="B102" s="13"/>
      <c r="C102" s="13"/>
      <c r="D102" s="13"/>
      <c r="E102" s="13"/>
      <c r="F102" s="13"/>
      <c r="G102" s="13"/>
      <c r="H102" s="13"/>
    </row>
    <row r="103" spans="2:8">
      <c r="B103" s="13"/>
      <c r="C103" s="13"/>
      <c r="D103" s="13"/>
      <c r="E103" s="13"/>
      <c r="F103" s="13"/>
      <c r="G103" s="13"/>
      <c r="H103" s="13"/>
    </row>
    <row r="104" spans="2:8">
      <c r="B104" s="13"/>
      <c r="C104" s="13"/>
      <c r="D104" s="13"/>
      <c r="E104" s="13"/>
      <c r="F104" s="13"/>
      <c r="G104" s="13"/>
      <c r="H104" s="13"/>
    </row>
    <row r="105" spans="2:8">
      <c r="B105" s="13"/>
      <c r="C105" s="13"/>
      <c r="D105" s="13"/>
      <c r="E105" s="13"/>
      <c r="F105" s="13"/>
      <c r="G105" s="13"/>
      <c r="H105" s="13"/>
    </row>
    <row r="106" spans="2:8">
      <c r="B106" s="13"/>
      <c r="C106" s="13"/>
      <c r="D106" s="13"/>
      <c r="E106" s="13"/>
      <c r="F106" s="13"/>
      <c r="G106" s="13"/>
      <c r="H106" s="13"/>
    </row>
    <row r="107" spans="2:8">
      <c r="B107" s="13"/>
      <c r="C107" s="13"/>
      <c r="D107" s="13"/>
      <c r="E107" s="13"/>
      <c r="F107" s="13"/>
      <c r="G107" s="13"/>
      <c r="H107" s="13"/>
    </row>
    <row r="108" spans="2:8">
      <c r="B108" s="13"/>
      <c r="C108" s="13"/>
      <c r="D108" s="13"/>
      <c r="E108" s="13"/>
      <c r="F108" s="13"/>
      <c r="G108" s="13"/>
      <c r="H108" s="13"/>
    </row>
    <row r="109" spans="2:8">
      <c r="B109" s="13"/>
      <c r="C109" s="13"/>
      <c r="D109" s="13"/>
      <c r="E109" s="13"/>
      <c r="F109" s="13"/>
      <c r="G109" s="13"/>
      <c r="H109" s="13"/>
    </row>
    <row r="110" spans="2:8">
      <c r="B110" s="13"/>
      <c r="C110" s="13"/>
      <c r="D110" s="13"/>
      <c r="E110" s="13"/>
      <c r="F110" s="13"/>
      <c r="G110" s="13"/>
      <c r="H110" s="13"/>
    </row>
    <row r="111" spans="2:8">
      <c r="B111" s="13"/>
      <c r="C111" s="13"/>
      <c r="D111" s="13"/>
      <c r="E111" s="13"/>
      <c r="F111" s="13"/>
      <c r="G111" s="13"/>
      <c r="H111" s="13"/>
    </row>
    <row r="112" spans="2:8">
      <c r="B112" s="13"/>
      <c r="C112" s="13"/>
      <c r="D112" s="13"/>
      <c r="E112" s="13"/>
      <c r="F112" s="13"/>
      <c r="G112" s="13"/>
      <c r="H112" s="13"/>
    </row>
    <row r="113" spans="2:8">
      <c r="B113" s="13"/>
      <c r="C113" s="13"/>
      <c r="D113" s="13"/>
      <c r="E113" s="13"/>
      <c r="F113" s="13"/>
      <c r="G113" s="13"/>
      <c r="H113" s="13"/>
    </row>
    <row r="114" spans="2:8">
      <c r="B114" s="13"/>
      <c r="C114" s="13"/>
      <c r="D114" s="13"/>
      <c r="E114" s="13"/>
      <c r="F114" s="13"/>
      <c r="G114" s="13"/>
      <c r="H114" s="13"/>
    </row>
    <row r="115" spans="2:8">
      <c r="B115" s="13"/>
      <c r="C115" s="13"/>
      <c r="D115" s="13"/>
      <c r="E115" s="13"/>
      <c r="F115" s="13"/>
      <c r="G115" s="13"/>
      <c r="H115" s="13"/>
    </row>
    <row r="116" spans="2:8">
      <c r="B116" s="13"/>
      <c r="C116" s="13"/>
      <c r="D116" s="13"/>
      <c r="E116" s="13"/>
      <c r="F116" s="13"/>
      <c r="G116" s="13"/>
      <c r="H116" s="13"/>
    </row>
    <row r="117" spans="2:8">
      <c r="B117" s="13"/>
      <c r="C117" s="13"/>
      <c r="D117" s="13"/>
      <c r="E117" s="13"/>
      <c r="F117" s="13"/>
      <c r="G117" s="13"/>
      <c r="H117" s="13"/>
    </row>
    <row r="118" spans="2:8">
      <c r="B118" s="13"/>
      <c r="C118" s="13"/>
      <c r="D118" s="13"/>
      <c r="E118" s="13"/>
      <c r="F118" s="13"/>
      <c r="G118" s="13"/>
      <c r="H118" s="13"/>
    </row>
    <row r="119" spans="2:8">
      <c r="B119" s="13"/>
      <c r="C119" s="13"/>
      <c r="D119" s="13"/>
      <c r="E119" s="13"/>
      <c r="F119" s="13"/>
      <c r="G119" s="13"/>
      <c r="H119" s="13"/>
    </row>
    <row r="120" spans="2:8">
      <c r="B120" s="13"/>
      <c r="C120" s="13"/>
      <c r="D120" s="13"/>
      <c r="E120" s="13"/>
      <c r="F120" s="13"/>
      <c r="G120" s="13"/>
      <c r="H120" s="13"/>
    </row>
  </sheetData>
  <mergeCells count="4">
    <mergeCell ref="B3:H35"/>
    <mergeCell ref="B2:H2"/>
    <mergeCell ref="B37:H37"/>
    <mergeCell ref="B38:H89"/>
  </mergeCells>
  <phoneticPr fontId="8" type="noConversion"/>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List6"/>
  <dimension ref="A1:I91"/>
  <sheetViews>
    <sheetView view="pageLayout" topLeftCell="A75" zoomScale="130" zoomScaleNormal="100" zoomScalePageLayoutView="130" workbookViewId="0">
      <selection activeCell="H84" sqref="H84"/>
    </sheetView>
  </sheetViews>
  <sheetFormatPr defaultColWidth="9.140625" defaultRowHeight="12.75"/>
  <cols>
    <col min="1" max="1" width="4.28515625" style="1" customWidth="1"/>
    <col min="2" max="2" width="4.85546875" style="4" bestFit="1" customWidth="1"/>
    <col min="3" max="3" width="43.140625" style="1" customWidth="1"/>
    <col min="4" max="4" width="4.28515625" style="5" bestFit="1" customWidth="1"/>
    <col min="5" max="5" width="7.140625" style="1" bestFit="1" customWidth="1"/>
    <col min="6" max="6" width="2.28515625" style="1" bestFit="1" customWidth="1"/>
    <col min="7" max="7" width="9.140625" style="1" customWidth="1"/>
    <col min="8" max="8" width="9.5703125" style="1" bestFit="1" customWidth="1"/>
    <col min="9" max="16384" width="9.140625" style="1"/>
  </cols>
  <sheetData>
    <row r="1" spans="1:9" ht="22.5">
      <c r="A1" s="75" t="s">
        <v>335</v>
      </c>
      <c r="B1" s="29" t="s">
        <v>9</v>
      </c>
      <c r="C1" s="29" t="s">
        <v>10</v>
      </c>
      <c r="D1" s="29" t="s">
        <v>11</v>
      </c>
      <c r="E1" s="29" t="s">
        <v>12</v>
      </c>
      <c r="F1" s="29"/>
      <c r="G1" s="29" t="s">
        <v>13</v>
      </c>
      <c r="H1" s="30" t="s">
        <v>14</v>
      </c>
    </row>
    <row r="2" spans="1:9" ht="19.5" customHeight="1">
      <c r="A2" s="88"/>
      <c r="B2" s="285" t="s">
        <v>34</v>
      </c>
      <c r="C2" s="285"/>
      <c r="D2" s="285"/>
      <c r="E2" s="285"/>
      <c r="F2" s="285"/>
      <c r="G2" s="29"/>
      <c r="H2" s="30"/>
    </row>
    <row r="3" spans="1:9" ht="102">
      <c r="A3" s="250" t="s">
        <v>334</v>
      </c>
      <c r="B3" s="196">
        <v>1</v>
      </c>
      <c r="C3" s="66" t="s">
        <v>47</v>
      </c>
      <c r="D3" s="93" t="s">
        <v>8</v>
      </c>
      <c r="E3" s="15">
        <v>1</v>
      </c>
      <c r="F3" s="12" t="s">
        <v>0</v>
      </c>
      <c r="G3" s="122">
        <v>250</v>
      </c>
      <c r="H3" s="106">
        <f>E3*G3</f>
        <v>250</v>
      </c>
    </row>
    <row r="4" spans="1:9">
      <c r="B4" s="9"/>
      <c r="C4" s="66"/>
      <c r="D4" s="93"/>
      <c r="E4" s="15"/>
      <c r="F4" s="12"/>
      <c r="G4" s="29"/>
      <c r="H4" s="30"/>
    </row>
    <row r="5" spans="1:9" ht="127.5">
      <c r="A5" s="250" t="s">
        <v>334</v>
      </c>
      <c r="B5" s="196">
        <v>2</v>
      </c>
      <c r="C5" s="13" t="s">
        <v>302</v>
      </c>
      <c r="D5" s="93" t="s">
        <v>8</v>
      </c>
      <c r="E5" s="15">
        <f>(ROUNDUP(364+39+345,0)+((293+34+71)+(194+18+85)))*0.3/2</f>
        <v>216.45</v>
      </c>
      <c r="F5" s="12" t="s">
        <v>0</v>
      </c>
      <c r="G5" s="122">
        <v>35</v>
      </c>
      <c r="H5" s="106">
        <f>E5*G5</f>
        <v>7575.75</v>
      </c>
      <c r="I5" s="15"/>
    </row>
    <row r="6" spans="1:9">
      <c r="A6" s="250"/>
      <c r="B6" s="196"/>
      <c r="C6" s="13"/>
      <c r="D6" s="93"/>
      <c r="E6" s="15"/>
      <c r="F6" s="12"/>
      <c r="G6" s="29"/>
      <c r="H6" s="30"/>
      <c r="I6" s="15"/>
    </row>
    <row r="7" spans="1:9">
      <c r="B7" s="196">
        <v>3</v>
      </c>
      <c r="C7" s="13" t="s">
        <v>354</v>
      </c>
      <c r="D7" s="269"/>
      <c r="E7" s="267"/>
      <c r="F7" s="12"/>
      <c r="G7" s="29"/>
      <c r="H7" s="30"/>
      <c r="I7" s="15"/>
    </row>
    <row r="8" spans="1:9" ht="38.25">
      <c r="B8" s="196"/>
      <c r="C8" s="13" t="s">
        <v>366</v>
      </c>
      <c r="D8" s="269"/>
      <c r="E8" s="268"/>
      <c r="F8" s="12"/>
      <c r="G8" s="29"/>
      <c r="H8" s="30"/>
      <c r="I8" s="15"/>
    </row>
    <row r="9" spans="1:9" ht="63.75">
      <c r="B9" s="196"/>
      <c r="C9" s="13" t="s">
        <v>358</v>
      </c>
      <c r="D9" s="269"/>
      <c r="E9" s="268"/>
      <c r="F9" s="12"/>
      <c r="G9" s="29"/>
      <c r="H9" s="30"/>
      <c r="I9" s="15"/>
    </row>
    <row r="10" spans="1:9" ht="38.25">
      <c r="B10" s="196"/>
      <c r="C10" s="13" t="s">
        <v>355</v>
      </c>
      <c r="D10" s="269"/>
      <c r="E10" s="268"/>
      <c r="F10" s="12"/>
      <c r="G10" s="29"/>
      <c r="H10" s="30"/>
      <c r="I10" s="15"/>
    </row>
    <row r="11" spans="1:9" ht="25.5">
      <c r="B11" s="196"/>
      <c r="C11" s="13" t="s">
        <v>356</v>
      </c>
      <c r="D11" s="269"/>
      <c r="E11" s="268"/>
      <c r="F11" s="12"/>
      <c r="G11" s="29"/>
      <c r="H11" s="30"/>
      <c r="I11" s="15"/>
    </row>
    <row r="12" spans="1:9" ht="38.25">
      <c r="B12" s="196"/>
      <c r="C12" s="13" t="s">
        <v>367</v>
      </c>
      <c r="D12" s="269"/>
      <c r="E12" s="268"/>
      <c r="F12" s="12"/>
      <c r="G12" s="29"/>
      <c r="H12" s="30"/>
      <c r="I12" s="15"/>
    </row>
    <row r="13" spans="1:9" ht="38.25">
      <c r="B13" s="196"/>
      <c r="C13" s="13" t="s">
        <v>359</v>
      </c>
      <c r="D13" s="269"/>
      <c r="E13" s="268"/>
      <c r="F13" s="12"/>
      <c r="G13" s="29"/>
      <c r="H13" s="30"/>
      <c r="I13" s="15"/>
    </row>
    <row r="14" spans="1:9">
      <c r="B14" s="196"/>
      <c r="C14" s="13" t="s">
        <v>357</v>
      </c>
      <c r="D14" s="269"/>
      <c r="E14" s="268"/>
      <c r="F14" s="12"/>
      <c r="G14" s="29"/>
      <c r="H14" s="30"/>
      <c r="I14" s="15"/>
    </row>
    <row r="15" spans="1:9">
      <c r="A15" s="250" t="s">
        <v>334</v>
      </c>
      <c r="B15" s="196" t="s">
        <v>50</v>
      </c>
      <c r="C15" s="57" t="s">
        <v>70</v>
      </c>
      <c r="D15" s="78" t="s">
        <v>8</v>
      </c>
      <c r="E15" s="15">
        <f>'I. b. RUŠENJA I DEMONTAŽE'!E40</f>
        <v>679.1</v>
      </c>
      <c r="F15" s="12" t="s">
        <v>0</v>
      </c>
      <c r="G15" s="29">
        <v>19</v>
      </c>
      <c r="H15" s="30">
        <f>E15*G15</f>
        <v>12902.9</v>
      </c>
      <c r="I15" s="15"/>
    </row>
    <row r="16" spans="1:9">
      <c r="A16" s="250" t="s">
        <v>334</v>
      </c>
      <c r="B16" s="196" t="s">
        <v>51</v>
      </c>
      <c r="C16" s="57" t="s">
        <v>368</v>
      </c>
      <c r="D16" s="78" t="s">
        <v>8</v>
      </c>
      <c r="E16" s="15">
        <v>25</v>
      </c>
      <c r="F16" s="12" t="s">
        <v>0</v>
      </c>
      <c r="G16" s="29">
        <v>19</v>
      </c>
      <c r="H16" s="30">
        <f>E16*G16</f>
        <v>475</v>
      </c>
      <c r="I16" s="15"/>
    </row>
    <row r="17" spans="1:9">
      <c r="B17" s="9"/>
      <c r="C17" s="13"/>
      <c r="D17" s="78"/>
      <c r="E17" s="15"/>
      <c r="F17" s="12"/>
      <c r="G17" s="29"/>
      <c r="H17" s="30"/>
      <c r="I17" s="15"/>
    </row>
    <row r="18" spans="1:9">
      <c r="B18" s="196">
        <v>4</v>
      </c>
      <c r="C18" s="13" t="s">
        <v>380</v>
      </c>
      <c r="D18" s="78"/>
      <c r="E18" s="15"/>
      <c r="F18" s="12"/>
      <c r="G18" s="29"/>
      <c r="H18" s="30"/>
      <c r="I18" s="15"/>
    </row>
    <row r="19" spans="1:9" ht="25.5">
      <c r="B19" s="9"/>
      <c r="C19" s="13" t="s">
        <v>381</v>
      </c>
      <c r="D19" s="78"/>
      <c r="E19" s="15"/>
      <c r="F19" s="12"/>
      <c r="G19" s="29"/>
      <c r="H19" s="30"/>
      <c r="I19" s="15"/>
    </row>
    <row r="20" spans="1:9" ht="63.75">
      <c r="B20" s="9"/>
      <c r="C20" s="13" t="s">
        <v>382</v>
      </c>
      <c r="D20" s="78"/>
      <c r="E20" s="15"/>
      <c r="F20" s="12"/>
      <c r="G20" s="29"/>
      <c r="H20" s="30"/>
      <c r="I20" s="15"/>
    </row>
    <row r="21" spans="1:9" ht="38.25">
      <c r="B21" s="9"/>
      <c r="C21" s="13" t="s">
        <v>383</v>
      </c>
      <c r="D21" s="19"/>
      <c r="E21" s="19"/>
      <c r="F21" s="19"/>
      <c r="G21" s="29"/>
      <c r="H21" s="30"/>
      <c r="I21" s="15"/>
    </row>
    <row r="22" spans="1:9" ht="51">
      <c r="B22" s="9"/>
      <c r="C22" s="13" t="s">
        <v>384</v>
      </c>
      <c r="D22" s="19"/>
      <c r="E22" s="19"/>
      <c r="F22" s="19"/>
      <c r="G22" s="29"/>
      <c r="H22" s="30"/>
      <c r="I22" s="15"/>
    </row>
    <row r="23" spans="1:9" ht="76.5">
      <c r="B23" s="9"/>
      <c r="C23" s="13" t="s">
        <v>385</v>
      </c>
      <c r="D23" s="19"/>
      <c r="E23" s="19"/>
      <c r="F23" s="19"/>
      <c r="G23" s="29"/>
      <c r="H23" s="30"/>
      <c r="I23" s="15"/>
    </row>
    <row r="24" spans="1:9" ht="38.25">
      <c r="B24" s="9"/>
      <c r="C24" s="13" t="s">
        <v>386</v>
      </c>
      <c r="D24" s="78"/>
      <c r="E24" s="15"/>
      <c r="F24" s="12"/>
      <c r="G24" s="29"/>
      <c r="H24" s="30"/>
      <c r="I24" s="15"/>
    </row>
    <row r="25" spans="1:9" ht="25.5">
      <c r="B25" s="9"/>
      <c r="C25" s="13" t="s">
        <v>387</v>
      </c>
      <c r="D25" s="78"/>
      <c r="E25" s="15"/>
      <c r="F25" s="12"/>
      <c r="G25" s="29"/>
      <c r="H25" s="30"/>
      <c r="I25" s="15"/>
    </row>
    <row r="26" spans="1:9" ht="51">
      <c r="B26" s="9"/>
      <c r="C26" s="13" t="s">
        <v>388</v>
      </c>
      <c r="D26" s="78"/>
      <c r="E26" s="15"/>
      <c r="F26" s="12"/>
      <c r="G26" s="29"/>
      <c r="H26" s="30"/>
      <c r="I26" s="15"/>
    </row>
    <row r="27" spans="1:9" ht="25.5">
      <c r="B27" s="9"/>
      <c r="C27" s="282" t="s">
        <v>429</v>
      </c>
      <c r="D27" s="78"/>
      <c r="E27" s="15"/>
      <c r="F27" s="12"/>
      <c r="G27" s="29"/>
      <c r="H27" s="30"/>
      <c r="I27" s="15"/>
    </row>
    <row r="28" spans="1:9">
      <c r="A28" s="250" t="s">
        <v>389</v>
      </c>
      <c r="B28" s="196" t="s">
        <v>265</v>
      </c>
      <c r="C28" s="57" t="s">
        <v>70</v>
      </c>
      <c r="D28" s="19" t="s">
        <v>7</v>
      </c>
      <c r="E28" s="19">
        <v>100</v>
      </c>
      <c r="F28" s="19" t="s">
        <v>0</v>
      </c>
      <c r="G28" s="29">
        <v>60</v>
      </c>
      <c r="H28" s="30">
        <f>E28*G28</f>
        <v>6000</v>
      </c>
      <c r="I28" s="15"/>
    </row>
    <row r="29" spans="1:9">
      <c r="A29" s="250"/>
      <c r="B29" s="196"/>
      <c r="C29" s="57"/>
      <c r="D29" s="19"/>
      <c r="E29" s="19"/>
      <c r="F29" s="19"/>
      <c r="G29" s="29"/>
      <c r="H29" s="30"/>
      <c r="I29" s="15"/>
    </row>
    <row r="30" spans="1:9">
      <c r="A30" s="250" t="s">
        <v>389</v>
      </c>
      <c r="B30" s="196" t="s">
        <v>266</v>
      </c>
      <c r="C30" s="57" t="s">
        <v>390</v>
      </c>
      <c r="D30" s="19" t="s">
        <v>7</v>
      </c>
      <c r="E30" s="19">
        <v>100</v>
      </c>
      <c r="F30" s="19" t="s">
        <v>0</v>
      </c>
      <c r="G30" s="29">
        <v>30</v>
      </c>
      <c r="H30" s="30">
        <f>E30*G30</f>
        <v>3000</v>
      </c>
      <c r="I30" s="15"/>
    </row>
    <row r="31" spans="1:9">
      <c r="A31" s="250"/>
      <c r="B31" s="196"/>
      <c r="C31" s="57"/>
      <c r="D31" s="19"/>
      <c r="E31" s="19"/>
      <c r="F31" s="19"/>
      <c r="G31" s="29"/>
      <c r="H31" s="30"/>
      <c r="I31" s="15"/>
    </row>
    <row r="32" spans="1:9">
      <c r="B32" s="9"/>
      <c r="C32" s="13"/>
      <c r="D32" s="78"/>
      <c r="E32" s="15"/>
      <c r="F32" s="12"/>
      <c r="G32" s="29"/>
      <c r="H32" s="30"/>
      <c r="I32" s="15"/>
    </row>
    <row r="33" spans="1:9">
      <c r="B33" s="196">
        <v>5</v>
      </c>
      <c r="C33" s="13" t="s">
        <v>391</v>
      </c>
      <c r="D33" s="78"/>
      <c r="E33" s="15"/>
      <c r="F33" s="12"/>
      <c r="G33" s="29"/>
      <c r="H33" s="30"/>
      <c r="I33" s="15"/>
    </row>
    <row r="34" spans="1:9" ht="63.75">
      <c r="B34" s="9"/>
      <c r="C34" s="13" t="s">
        <v>392</v>
      </c>
      <c r="D34" s="78"/>
      <c r="E34" s="15"/>
      <c r="F34" s="12"/>
      <c r="G34" s="29"/>
      <c r="H34" s="30"/>
      <c r="I34" s="15"/>
    </row>
    <row r="35" spans="1:9" ht="63.75">
      <c r="B35" s="9"/>
      <c r="C35" s="13" t="s">
        <v>397</v>
      </c>
      <c r="D35" s="78"/>
      <c r="E35" s="15"/>
      <c r="F35" s="12"/>
      <c r="G35" s="29"/>
      <c r="H35" s="30"/>
      <c r="I35" s="15"/>
    </row>
    <row r="36" spans="1:9" ht="38.25">
      <c r="B36" s="9"/>
      <c r="C36" s="13" t="s">
        <v>393</v>
      </c>
      <c r="D36" s="78"/>
      <c r="E36" s="15"/>
      <c r="F36" s="12"/>
      <c r="G36" s="29"/>
      <c r="H36" s="30"/>
      <c r="I36" s="15"/>
    </row>
    <row r="37" spans="1:9" ht="51">
      <c r="B37" s="9"/>
      <c r="C37" s="13" t="s">
        <v>394</v>
      </c>
      <c r="D37" s="78"/>
      <c r="E37" s="15"/>
      <c r="F37" s="12"/>
      <c r="G37" s="29"/>
      <c r="H37" s="30"/>
      <c r="I37" s="15"/>
    </row>
    <row r="38" spans="1:9" ht="38.25">
      <c r="B38" s="9"/>
      <c r="C38" s="13" t="s">
        <v>395</v>
      </c>
      <c r="D38" s="78"/>
      <c r="E38" s="15"/>
      <c r="F38" s="12"/>
      <c r="G38" s="29"/>
      <c r="H38" s="30"/>
      <c r="I38" s="15"/>
    </row>
    <row r="39" spans="1:9">
      <c r="A39" s="250" t="s">
        <v>389</v>
      </c>
      <c r="B39" s="9"/>
      <c r="C39" s="13" t="s">
        <v>396</v>
      </c>
      <c r="D39" s="19" t="s">
        <v>7</v>
      </c>
      <c r="E39" s="19">
        <v>40</v>
      </c>
      <c r="F39" s="19" t="s">
        <v>0</v>
      </c>
      <c r="G39" s="29"/>
      <c r="H39" s="30"/>
      <c r="I39" s="15"/>
    </row>
    <row r="40" spans="1:9">
      <c r="B40" s="9"/>
      <c r="C40" s="13"/>
      <c r="D40" s="78"/>
      <c r="E40" s="15"/>
      <c r="F40" s="12"/>
      <c r="G40" s="29"/>
      <c r="H40" s="30"/>
      <c r="I40" s="15"/>
    </row>
    <row r="41" spans="1:9">
      <c r="B41" s="196">
        <v>6</v>
      </c>
      <c r="C41" s="13" t="s">
        <v>398</v>
      </c>
      <c r="D41" s="78"/>
      <c r="E41" s="15"/>
      <c r="F41" s="12"/>
      <c r="G41" s="29"/>
      <c r="H41" s="30"/>
      <c r="I41" s="15"/>
    </row>
    <row r="42" spans="1:9" ht="25.5">
      <c r="B42" s="9"/>
      <c r="C42" s="13" t="s">
        <v>399</v>
      </c>
      <c r="D42" s="78"/>
      <c r="E42" s="15"/>
      <c r="F42" s="12"/>
      <c r="G42" s="29"/>
      <c r="H42" s="30"/>
      <c r="I42" s="15"/>
    </row>
    <row r="43" spans="1:9" ht="38.25">
      <c r="B43" s="9"/>
      <c r="C43" s="13" t="s">
        <v>409</v>
      </c>
      <c r="D43" s="78"/>
      <c r="E43" s="15"/>
      <c r="F43" s="12"/>
      <c r="G43" s="29"/>
      <c r="H43" s="30"/>
      <c r="I43" s="15"/>
    </row>
    <row r="44" spans="1:9" ht="51">
      <c r="B44" s="9"/>
      <c r="C44" s="13" t="s">
        <v>400</v>
      </c>
      <c r="D44" s="78"/>
      <c r="E44" s="15"/>
      <c r="F44" s="12"/>
      <c r="G44" s="29"/>
      <c r="H44" s="30"/>
      <c r="I44" s="15"/>
    </row>
    <row r="45" spans="1:9" ht="38.25">
      <c r="B45" s="9"/>
      <c r="C45" s="13" t="s">
        <v>401</v>
      </c>
      <c r="D45" s="78"/>
      <c r="E45" s="15"/>
      <c r="F45" s="12"/>
      <c r="G45" s="29"/>
      <c r="H45" s="30"/>
      <c r="I45" s="15"/>
    </row>
    <row r="46" spans="1:9" ht="38.25">
      <c r="B46" s="9"/>
      <c r="C46" s="13" t="s">
        <v>402</v>
      </c>
      <c r="D46" s="78"/>
      <c r="E46" s="15"/>
      <c r="F46" s="12"/>
      <c r="G46" s="29"/>
      <c r="H46" s="30"/>
      <c r="I46" s="15"/>
    </row>
    <row r="47" spans="1:9" ht="51">
      <c r="B47" s="9"/>
      <c r="C47" s="13" t="s">
        <v>403</v>
      </c>
      <c r="D47" s="78"/>
      <c r="E47" s="15"/>
      <c r="F47" s="12"/>
      <c r="G47" s="29"/>
      <c r="H47" s="30"/>
      <c r="I47" s="15"/>
    </row>
    <row r="48" spans="1:9">
      <c r="B48" s="9"/>
      <c r="C48" s="13" t="s">
        <v>404</v>
      </c>
      <c r="D48" s="78"/>
      <c r="E48" s="15"/>
      <c r="F48" s="12"/>
      <c r="G48" s="29"/>
      <c r="H48" s="30"/>
      <c r="I48" s="15"/>
    </row>
    <row r="49" spans="1:9" ht="63.75">
      <c r="B49" s="9"/>
      <c r="C49" s="13" t="s">
        <v>405</v>
      </c>
      <c r="D49" s="78"/>
      <c r="E49" s="15"/>
      <c r="F49" s="12"/>
      <c r="G49" s="29"/>
      <c r="H49" s="30"/>
      <c r="I49" s="15"/>
    </row>
    <row r="50" spans="1:9" ht="63.75">
      <c r="B50" s="9"/>
      <c r="C50" s="13" t="s">
        <v>406</v>
      </c>
      <c r="D50" s="78"/>
      <c r="E50" s="15"/>
      <c r="F50" s="12"/>
      <c r="G50" s="29"/>
      <c r="H50" s="30"/>
      <c r="I50" s="15"/>
    </row>
    <row r="51" spans="1:9" ht="51">
      <c r="B51" s="9"/>
      <c r="C51" s="13" t="s">
        <v>407</v>
      </c>
      <c r="D51" s="78"/>
      <c r="E51" s="15"/>
      <c r="F51" s="12"/>
      <c r="G51" s="29"/>
      <c r="H51" s="30"/>
      <c r="I51" s="15"/>
    </row>
    <row r="52" spans="1:9" ht="51">
      <c r="B52" s="9"/>
      <c r="C52" s="13" t="s">
        <v>408</v>
      </c>
      <c r="D52" s="78"/>
      <c r="E52" s="15"/>
      <c r="F52" s="12"/>
      <c r="G52" s="29"/>
      <c r="H52" s="30"/>
      <c r="I52" s="15"/>
    </row>
    <row r="53" spans="1:9" ht="51">
      <c r="B53" s="9"/>
      <c r="C53" s="13" t="s">
        <v>410</v>
      </c>
      <c r="D53" s="78"/>
      <c r="E53" s="15"/>
      <c r="F53" s="12"/>
      <c r="G53" s="29"/>
      <c r="H53" s="30"/>
      <c r="I53" s="15"/>
    </row>
    <row r="54" spans="1:9" ht="25.5">
      <c r="A54" s="250"/>
      <c r="B54" s="9"/>
      <c r="C54" s="13" t="s">
        <v>411</v>
      </c>
      <c r="D54" s="78"/>
      <c r="E54" s="15"/>
      <c r="F54" s="12"/>
      <c r="G54" s="29"/>
      <c r="H54" s="30"/>
      <c r="I54" s="15"/>
    </row>
    <row r="55" spans="1:9" ht="25.5">
      <c r="A55" s="250" t="s">
        <v>389</v>
      </c>
      <c r="B55" s="274" t="s">
        <v>100</v>
      </c>
      <c r="C55" s="57" t="s">
        <v>413</v>
      </c>
      <c r="D55" s="19" t="s">
        <v>8</v>
      </c>
      <c r="E55" s="19">
        <v>103</v>
      </c>
      <c r="F55" s="19" t="s">
        <v>0</v>
      </c>
      <c r="G55" s="29"/>
      <c r="H55" s="30"/>
      <c r="I55" s="15"/>
    </row>
    <row r="56" spans="1:9">
      <c r="A56" s="250" t="s">
        <v>389</v>
      </c>
      <c r="B56" s="274" t="s">
        <v>101</v>
      </c>
      <c r="C56" s="57" t="s">
        <v>412</v>
      </c>
      <c r="D56" s="19" t="s">
        <v>8</v>
      </c>
      <c r="E56" s="19">
        <v>60</v>
      </c>
      <c r="F56" s="19" t="s">
        <v>0</v>
      </c>
      <c r="G56" s="29"/>
      <c r="H56" s="30"/>
      <c r="I56" s="15"/>
    </row>
    <row r="57" spans="1:9">
      <c r="A57" s="250" t="s">
        <v>389</v>
      </c>
      <c r="B57" s="274" t="s">
        <v>102</v>
      </c>
      <c r="C57" s="57" t="s">
        <v>414</v>
      </c>
      <c r="D57" s="19" t="s">
        <v>2</v>
      </c>
      <c r="E57" s="19">
        <v>200</v>
      </c>
      <c r="F57" s="19" t="s">
        <v>0</v>
      </c>
      <c r="G57" s="29"/>
      <c r="H57" s="30"/>
      <c r="I57" s="15"/>
    </row>
    <row r="58" spans="1:9">
      <c r="B58" s="9"/>
      <c r="C58" s="13"/>
      <c r="D58" s="78"/>
      <c r="E58" s="15"/>
      <c r="F58" s="12"/>
      <c r="G58" s="29"/>
      <c r="H58" s="30"/>
      <c r="I58" s="15"/>
    </row>
    <row r="59" spans="1:9" ht="102">
      <c r="B59" s="196">
        <v>7</v>
      </c>
      <c r="C59" s="71" t="s">
        <v>288</v>
      </c>
      <c r="D59" s="1"/>
      <c r="G59" s="29"/>
      <c r="H59" s="30"/>
      <c r="I59" s="15"/>
    </row>
    <row r="60" spans="1:9" ht="114.75">
      <c r="A60" s="250" t="s">
        <v>334</v>
      </c>
      <c r="B60" s="275" t="s">
        <v>100</v>
      </c>
      <c r="C60" s="71" t="s">
        <v>289</v>
      </c>
      <c r="D60" s="19" t="s">
        <v>8</v>
      </c>
      <c r="E60" s="19">
        <f>ROUNDUP(E61*AVERAGE(0.3,0.7),0)</f>
        <v>24</v>
      </c>
      <c r="F60" s="19" t="s">
        <v>0</v>
      </c>
      <c r="G60" s="29"/>
      <c r="H60" s="30"/>
      <c r="I60" s="15"/>
    </row>
    <row r="61" spans="1:9">
      <c r="A61" s="250" t="s">
        <v>334</v>
      </c>
      <c r="B61" s="275" t="s">
        <v>101</v>
      </c>
      <c r="C61" s="94" t="s">
        <v>73</v>
      </c>
      <c r="D61" s="19" t="s">
        <v>7</v>
      </c>
      <c r="E61" s="19">
        <f>'I. b. RUŠENJA I DEMONTAŽE'!E32</f>
        <v>46.4</v>
      </c>
      <c r="F61" s="19" t="s">
        <v>0</v>
      </c>
      <c r="G61" s="29"/>
      <c r="H61" s="30"/>
      <c r="I61" s="15"/>
    </row>
    <row r="62" spans="1:9">
      <c r="B62" s="52"/>
      <c r="C62" s="71"/>
      <c r="D62" s="19"/>
      <c r="E62" s="19"/>
      <c r="F62" s="19"/>
      <c r="G62" s="29"/>
      <c r="H62" s="30"/>
      <c r="I62" s="15"/>
    </row>
    <row r="63" spans="1:9" ht="89.25">
      <c r="B63" s="196">
        <v>8</v>
      </c>
      <c r="C63" s="71" t="s">
        <v>339</v>
      </c>
      <c r="D63" s="1"/>
      <c r="G63" s="29"/>
      <c r="H63" s="30"/>
      <c r="I63" s="15"/>
    </row>
    <row r="64" spans="1:9">
      <c r="A64" s="250" t="s">
        <v>334</v>
      </c>
      <c r="B64" s="52"/>
      <c r="C64" s="110" t="s">
        <v>54</v>
      </c>
      <c r="D64" s="19" t="s">
        <v>8</v>
      </c>
      <c r="E64" s="19">
        <f>ROUNDUP('IV. BRAVARSKO-LIMARSKI RADOVI'!E5*0.15+'IV. BRAVARSKO-LIMARSKI RADOVI'!E6*0.35,0)</f>
        <v>30</v>
      </c>
      <c r="F64" s="19" t="s">
        <v>0</v>
      </c>
      <c r="G64" s="29">
        <v>60</v>
      </c>
      <c r="H64" s="30">
        <f>E64*G64</f>
        <v>1800</v>
      </c>
      <c r="I64" s="15"/>
    </row>
    <row r="65" spans="1:9">
      <c r="B65" s="9"/>
      <c r="C65" s="13"/>
      <c r="D65" s="93"/>
      <c r="E65" s="15"/>
      <c r="F65" s="12"/>
      <c r="G65" s="29"/>
      <c r="H65" s="30"/>
      <c r="I65" s="15"/>
    </row>
    <row r="66" spans="1:9" ht="171.75" customHeight="1">
      <c r="B66" s="196">
        <v>9</v>
      </c>
      <c r="C66" s="117" t="s">
        <v>347</v>
      </c>
      <c r="D66" s="48"/>
      <c r="E66" s="48"/>
      <c r="F66" s="48"/>
    </row>
    <row r="67" spans="1:9" ht="204">
      <c r="B67" s="52"/>
      <c r="C67" s="236" t="s">
        <v>346</v>
      </c>
      <c r="D67" s="48"/>
      <c r="E67" s="48"/>
      <c r="F67" s="48"/>
    </row>
    <row r="68" spans="1:9" ht="165.75">
      <c r="B68" s="52"/>
      <c r="C68" s="117" t="s">
        <v>290</v>
      </c>
      <c r="D68" s="48"/>
      <c r="E68" s="48"/>
      <c r="F68" s="48"/>
    </row>
    <row r="69" spans="1:9" ht="25.5">
      <c r="B69" s="52"/>
      <c r="C69" s="238" t="s">
        <v>303</v>
      </c>
      <c r="D69" s="48"/>
      <c r="E69" s="48"/>
      <c r="F69" s="48"/>
    </row>
    <row r="70" spans="1:9" ht="229.5">
      <c r="B70" s="52"/>
      <c r="C70" s="238" t="s">
        <v>306</v>
      </c>
      <c r="D70" s="48"/>
      <c r="E70" s="48"/>
      <c r="F70" s="48"/>
    </row>
    <row r="71" spans="1:9" ht="25.5">
      <c r="A71" s="250" t="s">
        <v>334</v>
      </c>
      <c r="B71" s="52" t="s">
        <v>417</v>
      </c>
      <c r="C71" s="71" t="s">
        <v>291</v>
      </c>
      <c r="D71" s="19" t="s">
        <v>7</v>
      </c>
      <c r="E71" s="19">
        <f>'I. b. RUŠENJA I DEMONTAŽE'!E20</f>
        <v>47</v>
      </c>
      <c r="F71" s="19" t="s">
        <v>0</v>
      </c>
      <c r="G71" s="1">
        <v>150</v>
      </c>
      <c r="H71" s="1">
        <f>E71*G71</f>
        <v>7050</v>
      </c>
    </row>
    <row r="72" spans="1:9">
      <c r="B72" s="52"/>
      <c r="C72" s="117"/>
      <c r="D72" s="19"/>
      <c r="E72" s="19"/>
      <c r="F72" s="19"/>
    </row>
    <row r="73" spans="1:9" ht="140.25">
      <c r="A73" s="250" t="s">
        <v>334</v>
      </c>
      <c r="B73" s="52" t="s">
        <v>418</v>
      </c>
      <c r="C73" s="71" t="s">
        <v>430</v>
      </c>
      <c r="D73" s="19" t="s">
        <v>8</v>
      </c>
      <c r="E73" s="19">
        <f>'I. b. RUŠENJA I DEMONTAŽE'!E23</f>
        <v>618</v>
      </c>
      <c r="F73" s="19" t="s">
        <v>0</v>
      </c>
      <c r="G73" s="1">
        <v>68</v>
      </c>
      <c r="H73" s="1">
        <f>E73*G73</f>
        <v>42024</v>
      </c>
    </row>
    <row r="74" spans="1:9">
      <c r="A74" s="250" t="s">
        <v>334</v>
      </c>
      <c r="B74" s="52" t="s">
        <v>419</v>
      </c>
      <c r="C74" s="241" t="s">
        <v>307</v>
      </c>
      <c r="D74" s="19" t="s">
        <v>8</v>
      </c>
      <c r="E74" s="19">
        <f>'I. b. RUŠENJA I DEMONTAŽE'!E23</f>
        <v>618</v>
      </c>
      <c r="F74" s="19" t="s">
        <v>0</v>
      </c>
    </row>
    <row r="75" spans="1:9">
      <c r="B75" s="52"/>
      <c r="C75" s="71"/>
      <c r="D75" s="19"/>
      <c r="E75" s="19"/>
      <c r="F75" s="19"/>
    </row>
    <row r="76" spans="1:9" ht="25.5">
      <c r="A76" s="250" t="s">
        <v>334</v>
      </c>
      <c r="B76" s="52" t="s">
        <v>420</v>
      </c>
      <c r="C76" s="71" t="s">
        <v>292</v>
      </c>
      <c r="D76" s="19" t="s">
        <v>7</v>
      </c>
      <c r="E76" s="19">
        <f>'I. b. RUŠENJA I DEMONTAŽE'!E26</f>
        <v>45</v>
      </c>
      <c r="F76" s="19" t="s">
        <v>0</v>
      </c>
      <c r="G76" s="1">
        <v>130</v>
      </c>
      <c r="H76" s="1">
        <f>E76*G76</f>
        <v>5850</v>
      </c>
    </row>
    <row r="77" spans="1:9">
      <c r="B77" s="52"/>
      <c r="C77" s="71"/>
      <c r="D77" s="19"/>
      <c r="E77" s="19"/>
      <c r="F77" s="19"/>
    </row>
    <row r="78" spans="1:9" ht="38.25">
      <c r="A78" s="250" t="s">
        <v>334</v>
      </c>
      <c r="B78" s="52" t="s">
        <v>421</v>
      </c>
      <c r="C78" s="71" t="s">
        <v>294</v>
      </c>
      <c r="D78" s="19" t="s">
        <v>7</v>
      </c>
      <c r="E78" s="19">
        <f>'I. b. RUŠENJA I DEMONTAŽE'!E29</f>
        <v>27</v>
      </c>
      <c r="F78" s="19" t="s">
        <v>0</v>
      </c>
      <c r="G78" s="1">
        <v>120</v>
      </c>
      <c r="H78" s="1">
        <f>E78*G78</f>
        <v>3240</v>
      </c>
    </row>
    <row r="79" spans="1:9">
      <c r="B79" s="52"/>
      <c r="C79" s="71"/>
      <c r="D79" s="19"/>
      <c r="E79" s="19"/>
      <c r="F79" s="19"/>
    </row>
    <row r="80" spans="1:9" ht="25.5">
      <c r="A80" s="250" t="s">
        <v>334</v>
      </c>
      <c r="B80" s="52" t="s">
        <v>422</v>
      </c>
      <c r="C80" s="71" t="s">
        <v>295</v>
      </c>
      <c r="D80" s="19" t="s">
        <v>7</v>
      </c>
      <c r="E80" s="19">
        <f>'I. b. RUŠENJA I DEMONTAŽE'!E32</f>
        <v>46.4</v>
      </c>
      <c r="F80" s="19" t="s">
        <v>0</v>
      </c>
      <c r="G80" s="1">
        <v>0</v>
      </c>
      <c r="H80" s="1">
        <f>E80*G80</f>
        <v>0</v>
      </c>
    </row>
    <row r="81" spans="1:9">
      <c r="B81" s="52"/>
      <c r="C81" s="94"/>
      <c r="D81" s="19"/>
      <c r="E81" s="19"/>
      <c r="F81" s="19"/>
    </row>
    <row r="82" spans="1:9" ht="89.25">
      <c r="A82" s="250" t="s">
        <v>334</v>
      </c>
      <c r="B82" s="196">
        <v>10</v>
      </c>
      <c r="C82" s="71" t="s">
        <v>296</v>
      </c>
      <c r="D82" s="19" t="s">
        <v>7</v>
      </c>
      <c r="E82" s="16">
        <f>'IV. BRAVARSKO-LIMARSKI RADOVI'!E5+'IV. BRAVARSKO-LIMARSKI RADOVI'!E6</f>
        <v>111</v>
      </c>
      <c r="F82" s="19" t="s">
        <v>0</v>
      </c>
      <c r="G82" s="1">
        <v>30</v>
      </c>
      <c r="H82" s="1">
        <f>E82*G82</f>
        <v>3330</v>
      </c>
    </row>
    <row r="83" spans="1:9">
      <c r="B83" s="52"/>
      <c r="C83" s="71"/>
      <c r="D83" s="19"/>
      <c r="E83" s="19"/>
      <c r="F83" s="19"/>
    </row>
    <row r="84" spans="1:9" ht="89.25">
      <c r="A84" s="250" t="s">
        <v>334</v>
      </c>
      <c r="B84" s="196">
        <v>11</v>
      </c>
      <c r="C84" s="71" t="s">
        <v>297</v>
      </c>
      <c r="D84" s="19" t="s">
        <v>7</v>
      </c>
      <c r="E84" s="16">
        <f>'IV. BRAVARSKO-LIMARSKI RADOVI'!E5+'IV. BRAVARSKO-LIMARSKI RADOVI'!E6</f>
        <v>111</v>
      </c>
      <c r="F84" s="19" t="s">
        <v>0</v>
      </c>
      <c r="G84" s="1">
        <v>10</v>
      </c>
      <c r="H84" s="1">
        <f>E84*G84</f>
        <v>1110</v>
      </c>
    </row>
    <row r="85" spans="1:9">
      <c r="A85" s="250"/>
      <c r="B85" s="52"/>
      <c r="C85" s="94"/>
      <c r="D85" s="19"/>
      <c r="E85" s="19"/>
      <c r="F85" s="19"/>
      <c r="I85" s="239"/>
    </row>
    <row r="86" spans="1:9" ht="63.75">
      <c r="A86" s="250"/>
      <c r="B86" s="196">
        <v>12</v>
      </c>
      <c r="C86" s="71" t="s">
        <v>49</v>
      </c>
      <c r="D86" s="19"/>
      <c r="E86" s="19"/>
      <c r="F86" s="19"/>
    </row>
    <row r="87" spans="1:9">
      <c r="A87" s="250" t="s">
        <v>334</v>
      </c>
      <c r="B87" s="276" t="s">
        <v>100</v>
      </c>
      <c r="C87" s="94" t="s">
        <v>285</v>
      </c>
      <c r="D87" s="19" t="s">
        <v>48</v>
      </c>
      <c r="E87" s="19">
        <f>100/2</f>
        <v>50</v>
      </c>
      <c r="F87" s="19" t="s">
        <v>0</v>
      </c>
      <c r="G87" s="1">
        <v>23</v>
      </c>
      <c r="H87" s="1">
        <f>E87*G87</f>
        <v>1150</v>
      </c>
    </row>
    <row r="88" spans="1:9">
      <c r="A88" s="250" t="s">
        <v>334</v>
      </c>
      <c r="B88" s="276" t="s">
        <v>101</v>
      </c>
      <c r="C88" s="94" t="s">
        <v>286</v>
      </c>
      <c r="D88" s="19" t="s">
        <v>48</v>
      </c>
      <c r="E88" s="19">
        <f>50/2</f>
        <v>25</v>
      </c>
      <c r="F88" s="19" t="s">
        <v>0</v>
      </c>
      <c r="G88" s="1">
        <v>28</v>
      </c>
      <c r="H88" s="1">
        <f>E88*G88</f>
        <v>700</v>
      </c>
    </row>
    <row r="89" spans="1:9">
      <c r="C89" s="54"/>
      <c r="D89" s="49"/>
      <c r="E89" s="49"/>
      <c r="F89" s="50"/>
      <c r="G89" s="190"/>
      <c r="H89" s="190"/>
    </row>
    <row r="90" spans="1:9">
      <c r="C90" s="39"/>
      <c r="D90" s="40"/>
      <c r="E90" s="12"/>
      <c r="F90" s="41"/>
      <c r="H90" s="45"/>
    </row>
    <row r="91" spans="1:9">
      <c r="C91" s="10" t="s">
        <v>22</v>
      </c>
      <c r="D91" s="4"/>
      <c r="E91" s="4"/>
      <c r="F91" s="4"/>
      <c r="H91" s="107">
        <f>SUM(H3:H89)</f>
        <v>96457.65</v>
      </c>
    </row>
  </sheetData>
  <mergeCells count="1">
    <mergeCell ref="B2:F2"/>
  </mergeCells>
  <phoneticPr fontId="0" type="noConversion"/>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List8"/>
  <dimension ref="B2:H56"/>
  <sheetViews>
    <sheetView view="pageLayout" zoomScaleNormal="100" workbookViewId="0">
      <selection activeCell="I6" sqref="I6"/>
    </sheetView>
  </sheetViews>
  <sheetFormatPr defaultColWidth="9.140625" defaultRowHeight="12.75"/>
  <cols>
    <col min="1" max="7" width="9.140625" style="1"/>
    <col min="8" max="9" width="8.85546875" style="1" customWidth="1"/>
    <col min="10" max="16384" width="9.140625" style="1"/>
  </cols>
  <sheetData>
    <row r="2" spans="2:8" ht="12.75" customHeight="1">
      <c r="B2" s="283" t="s">
        <v>24</v>
      </c>
      <c r="C2" s="283"/>
      <c r="D2" s="283"/>
      <c r="E2" s="283"/>
      <c r="F2" s="283"/>
      <c r="G2" s="283"/>
      <c r="H2" s="283"/>
    </row>
    <row r="3" spans="2:8">
      <c r="B3" s="283"/>
      <c r="C3" s="283"/>
      <c r="D3" s="283"/>
      <c r="E3" s="283"/>
      <c r="F3" s="283"/>
      <c r="G3" s="283"/>
      <c r="H3" s="283"/>
    </row>
    <row r="4" spans="2:8">
      <c r="B4" s="283"/>
      <c r="C4" s="283"/>
      <c r="D4" s="283"/>
      <c r="E4" s="283"/>
      <c r="F4" s="283"/>
      <c r="G4" s="283"/>
      <c r="H4" s="283"/>
    </row>
    <row r="5" spans="2:8">
      <c r="B5" s="283"/>
      <c r="C5" s="283"/>
      <c r="D5" s="283"/>
      <c r="E5" s="283"/>
      <c r="F5" s="283"/>
      <c r="G5" s="283"/>
      <c r="H5" s="283"/>
    </row>
    <row r="6" spans="2:8">
      <c r="B6" s="283"/>
      <c r="C6" s="283"/>
      <c r="D6" s="283"/>
      <c r="E6" s="283"/>
      <c r="F6" s="283"/>
      <c r="G6" s="283"/>
      <c r="H6" s="283"/>
    </row>
    <row r="7" spans="2:8">
      <c r="B7" s="283"/>
      <c r="C7" s="283"/>
      <c r="D7" s="283"/>
      <c r="E7" s="283"/>
      <c r="F7" s="283"/>
      <c r="G7" s="283"/>
      <c r="H7" s="283"/>
    </row>
    <row r="8" spans="2:8">
      <c r="B8" s="283"/>
      <c r="C8" s="283"/>
      <c r="D8" s="283"/>
      <c r="E8" s="283"/>
      <c r="F8" s="283"/>
      <c r="G8" s="283"/>
      <c r="H8" s="283"/>
    </row>
    <row r="9" spans="2:8">
      <c r="B9" s="283"/>
      <c r="C9" s="283"/>
      <c r="D9" s="283"/>
      <c r="E9" s="283"/>
      <c r="F9" s="283"/>
      <c r="G9" s="283"/>
      <c r="H9" s="283"/>
    </row>
    <row r="10" spans="2:8">
      <c r="B10" s="283"/>
      <c r="C10" s="283"/>
      <c r="D10" s="283"/>
      <c r="E10" s="283"/>
      <c r="F10" s="283"/>
      <c r="G10" s="283"/>
      <c r="H10" s="283"/>
    </row>
    <row r="11" spans="2:8">
      <c r="B11" s="283"/>
      <c r="C11" s="283"/>
      <c r="D11" s="283"/>
      <c r="E11" s="283"/>
      <c r="F11" s="283"/>
      <c r="G11" s="283"/>
      <c r="H11" s="283"/>
    </row>
    <row r="12" spans="2:8">
      <c r="B12" s="283"/>
      <c r="C12" s="283"/>
      <c r="D12" s="283"/>
      <c r="E12" s="283"/>
      <c r="F12" s="283"/>
      <c r="G12" s="283"/>
      <c r="H12" s="283"/>
    </row>
    <row r="13" spans="2:8">
      <c r="B13" s="283"/>
      <c r="C13" s="283"/>
      <c r="D13" s="283"/>
      <c r="E13" s="283"/>
      <c r="F13" s="283"/>
      <c r="G13" s="283"/>
      <c r="H13" s="283"/>
    </row>
    <row r="14" spans="2:8">
      <c r="B14" s="283"/>
      <c r="C14" s="283"/>
      <c r="D14" s="283"/>
      <c r="E14" s="283"/>
      <c r="F14" s="283"/>
      <c r="G14" s="283"/>
      <c r="H14" s="283"/>
    </row>
    <row r="15" spans="2:8">
      <c r="B15" s="283"/>
      <c r="C15" s="283"/>
      <c r="D15" s="283"/>
      <c r="E15" s="283"/>
      <c r="F15" s="283"/>
      <c r="G15" s="283"/>
      <c r="H15" s="283"/>
    </row>
    <row r="16" spans="2:8">
      <c r="B16" s="283"/>
      <c r="C16" s="283"/>
      <c r="D16" s="283"/>
      <c r="E16" s="283"/>
      <c r="F16" s="283"/>
      <c r="G16" s="283"/>
      <c r="H16" s="283"/>
    </row>
    <row r="17" spans="2:8">
      <c r="B17" s="283"/>
      <c r="C17" s="283"/>
      <c r="D17" s="283"/>
      <c r="E17" s="283"/>
      <c r="F17" s="283"/>
      <c r="G17" s="283"/>
      <c r="H17" s="283"/>
    </row>
    <row r="18" spans="2:8">
      <c r="B18" s="283"/>
      <c r="C18" s="283"/>
      <c r="D18" s="283"/>
      <c r="E18" s="283"/>
      <c r="F18" s="283"/>
      <c r="G18" s="283"/>
      <c r="H18" s="283"/>
    </row>
    <row r="19" spans="2:8">
      <c r="B19" s="283"/>
      <c r="C19" s="283"/>
      <c r="D19" s="283"/>
      <c r="E19" s="283"/>
      <c r="F19" s="283"/>
      <c r="G19" s="283"/>
      <c r="H19" s="283"/>
    </row>
    <row r="20" spans="2:8">
      <c r="B20" s="283"/>
      <c r="C20" s="283"/>
      <c r="D20" s="283"/>
      <c r="E20" s="283"/>
      <c r="F20" s="283"/>
      <c r="G20" s="283"/>
      <c r="H20" s="283"/>
    </row>
    <row r="21" spans="2:8">
      <c r="B21" s="283"/>
      <c r="C21" s="283"/>
      <c r="D21" s="283"/>
      <c r="E21" s="283"/>
      <c r="F21" s="283"/>
      <c r="G21" s="283"/>
      <c r="H21" s="283"/>
    </row>
    <row r="22" spans="2:8">
      <c r="B22" s="283"/>
      <c r="C22" s="283"/>
      <c r="D22" s="283"/>
      <c r="E22" s="283"/>
      <c r="F22" s="283"/>
      <c r="G22" s="283"/>
      <c r="H22" s="283"/>
    </row>
    <row r="23" spans="2:8">
      <c r="B23" s="283"/>
      <c r="C23" s="283"/>
      <c r="D23" s="283"/>
      <c r="E23" s="283"/>
      <c r="F23" s="283"/>
      <c r="G23" s="283"/>
      <c r="H23" s="283"/>
    </row>
    <row r="24" spans="2:8">
      <c r="B24" s="283"/>
      <c r="C24" s="283"/>
      <c r="D24" s="283"/>
      <c r="E24" s="283"/>
      <c r="F24" s="283"/>
      <c r="G24" s="283"/>
      <c r="H24" s="283"/>
    </row>
    <row r="25" spans="2:8">
      <c r="B25" s="283"/>
      <c r="C25" s="283"/>
      <c r="D25" s="283"/>
      <c r="E25" s="283"/>
      <c r="F25" s="283"/>
      <c r="G25" s="283"/>
      <c r="H25" s="283"/>
    </row>
    <row r="26" spans="2:8">
      <c r="B26" s="283"/>
      <c r="C26" s="283"/>
      <c r="D26" s="283"/>
      <c r="E26" s="283"/>
      <c r="F26" s="283"/>
      <c r="G26" s="283"/>
      <c r="H26" s="283"/>
    </row>
    <row r="27" spans="2:8">
      <c r="B27" s="283"/>
      <c r="C27" s="283"/>
      <c r="D27" s="283"/>
      <c r="E27" s="283"/>
      <c r="F27" s="283"/>
      <c r="G27" s="283"/>
      <c r="H27" s="283"/>
    </row>
    <row r="28" spans="2:8">
      <c r="B28" s="283"/>
      <c r="C28" s="283"/>
      <c r="D28" s="283"/>
      <c r="E28" s="283"/>
      <c r="F28" s="283"/>
      <c r="G28" s="283"/>
      <c r="H28" s="283"/>
    </row>
    <row r="29" spans="2:8">
      <c r="B29" s="283"/>
      <c r="C29" s="283"/>
      <c r="D29" s="283"/>
      <c r="E29" s="283"/>
      <c r="F29" s="283"/>
      <c r="G29" s="283"/>
      <c r="H29" s="283"/>
    </row>
    <row r="30" spans="2:8">
      <c r="B30" s="283"/>
      <c r="C30" s="283"/>
      <c r="D30" s="283"/>
      <c r="E30" s="283"/>
      <c r="F30" s="283"/>
      <c r="G30" s="283"/>
      <c r="H30" s="283"/>
    </row>
    <row r="31" spans="2:8">
      <c r="B31" s="283"/>
      <c r="C31" s="283"/>
      <c r="D31" s="283"/>
      <c r="E31" s="283"/>
      <c r="F31" s="283"/>
      <c r="G31" s="283"/>
      <c r="H31" s="283"/>
    </row>
    <row r="32" spans="2:8">
      <c r="B32" s="283"/>
      <c r="C32" s="283"/>
      <c r="D32" s="283"/>
      <c r="E32" s="283"/>
      <c r="F32" s="283"/>
      <c r="G32" s="283"/>
      <c r="H32" s="283"/>
    </row>
    <row r="33" spans="2:8">
      <c r="B33" s="283"/>
      <c r="C33" s="283"/>
      <c r="D33" s="283"/>
      <c r="E33" s="283"/>
      <c r="F33" s="283"/>
      <c r="G33" s="283"/>
      <c r="H33" s="283"/>
    </row>
    <row r="34" spans="2:8">
      <c r="B34" s="283"/>
      <c r="C34" s="283"/>
      <c r="D34" s="283"/>
      <c r="E34" s="283"/>
      <c r="F34" s="283"/>
      <c r="G34" s="283"/>
      <c r="H34" s="283"/>
    </row>
    <row r="35" spans="2:8">
      <c r="B35" s="283"/>
      <c r="C35" s="283"/>
      <c r="D35" s="283"/>
      <c r="E35" s="283"/>
      <c r="F35" s="283"/>
      <c r="G35" s="283"/>
      <c r="H35" s="283"/>
    </row>
    <row r="36" spans="2:8">
      <c r="B36" s="283"/>
      <c r="C36" s="283"/>
      <c r="D36" s="283"/>
      <c r="E36" s="283"/>
      <c r="F36" s="283"/>
      <c r="G36" s="283"/>
      <c r="H36" s="283"/>
    </row>
    <row r="37" spans="2:8">
      <c r="B37" s="283"/>
      <c r="C37" s="283"/>
      <c r="D37" s="283"/>
      <c r="E37" s="283"/>
      <c r="F37" s="283"/>
      <c r="G37" s="283"/>
      <c r="H37" s="283"/>
    </row>
    <row r="38" spans="2:8">
      <c r="B38" s="283"/>
      <c r="C38" s="283"/>
      <c r="D38" s="283"/>
      <c r="E38" s="283"/>
      <c r="F38" s="283"/>
      <c r="G38" s="283"/>
      <c r="H38" s="283"/>
    </row>
    <row r="39" spans="2:8">
      <c r="B39" s="283"/>
      <c r="C39" s="283"/>
      <c r="D39" s="283"/>
      <c r="E39" s="283"/>
      <c r="F39" s="283"/>
      <c r="G39" s="283"/>
      <c r="H39" s="283"/>
    </row>
    <row r="40" spans="2:8">
      <c r="B40" s="283"/>
      <c r="C40" s="283"/>
      <c r="D40" s="283"/>
      <c r="E40" s="283"/>
      <c r="F40" s="283"/>
      <c r="G40" s="283"/>
      <c r="H40" s="283"/>
    </row>
    <row r="41" spans="2:8">
      <c r="B41" s="283"/>
      <c r="C41" s="283"/>
      <c r="D41" s="283"/>
      <c r="E41" s="283"/>
      <c r="F41" s="283"/>
      <c r="G41" s="283"/>
      <c r="H41" s="283"/>
    </row>
    <row r="42" spans="2:8">
      <c r="B42" s="283"/>
      <c r="C42" s="283"/>
      <c r="D42" s="283"/>
      <c r="E42" s="283"/>
      <c r="F42" s="283"/>
      <c r="G42" s="283"/>
      <c r="H42" s="283"/>
    </row>
    <row r="43" spans="2:8">
      <c r="B43" s="283"/>
      <c r="C43" s="283"/>
      <c r="D43" s="283"/>
      <c r="E43" s="283"/>
      <c r="F43" s="283"/>
      <c r="G43" s="283"/>
      <c r="H43" s="283"/>
    </row>
    <row r="44" spans="2:8">
      <c r="B44" s="283"/>
      <c r="C44" s="283"/>
      <c r="D44" s="283"/>
      <c r="E44" s="283"/>
      <c r="F44" s="283"/>
      <c r="G44" s="283"/>
      <c r="H44" s="283"/>
    </row>
    <row r="45" spans="2:8">
      <c r="B45" s="283"/>
      <c r="C45" s="283"/>
      <c r="D45" s="283"/>
      <c r="E45" s="283"/>
      <c r="F45" s="283"/>
      <c r="G45" s="283"/>
      <c r="H45" s="283"/>
    </row>
    <row r="46" spans="2:8">
      <c r="B46" s="283"/>
      <c r="C46" s="283"/>
      <c r="D46" s="283"/>
      <c r="E46" s="283"/>
      <c r="F46" s="283"/>
      <c r="G46" s="283"/>
      <c r="H46" s="283"/>
    </row>
    <row r="47" spans="2:8">
      <c r="B47" s="283"/>
      <c r="C47" s="283"/>
      <c r="D47" s="283"/>
      <c r="E47" s="283"/>
      <c r="F47" s="283"/>
      <c r="G47" s="283"/>
      <c r="H47" s="283"/>
    </row>
    <row r="48" spans="2:8">
      <c r="B48" s="283"/>
      <c r="C48" s="283"/>
      <c r="D48" s="283"/>
      <c r="E48" s="283"/>
      <c r="F48" s="283"/>
      <c r="G48" s="283"/>
      <c r="H48" s="283"/>
    </row>
    <row r="49" spans="2:8">
      <c r="B49" s="283"/>
      <c r="C49" s="283"/>
      <c r="D49" s="283"/>
      <c r="E49" s="283"/>
      <c r="F49" s="283"/>
      <c r="G49" s="283"/>
      <c r="H49" s="283"/>
    </row>
    <row r="50" spans="2:8">
      <c r="B50" s="283"/>
      <c r="C50" s="283"/>
      <c r="D50" s="283"/>
      <c r="E50" s="283"/>
      <c r="F50" s="283"/>
      <c r="G50" s="283"/>
      <c r="H50" s="283"/>
    </row>
    <row r="51" spans="2:8">
      <c r="B51" s="283"/>
      <c r="C51" s="283"/>
      <c r="D51" s="283"/>
      <c r="E51" s="283"/>
      <c r="F51" s="283"/>
      <c r="G51" s="283"/>
      <c r="H51" s="283"/>
    </row>
    <row r="52" spans="2:8">
      <c r="B52" s="283"/>
      <c r="C52" s="283"/>
      <c r="D52" s="283"/>
      <c r="E52" s="283"/>
      <c r="F52" s="283"/>
      <c r="G52" s="283"/>
      <c r="H52" s="283"/>
    </row>
    <row r="53" spans="2:8">
      <c r="B53" s="283"/>
      <c r="C53" s="283"/>
      <c r="D53" s="283"/>
      <c r="E53" s="283"/>
      <c r="F53" s="283"/>
      <c r="G53" s="283"/>
      <c r="H53" s="283"/>
    </row>
    <row r="54" spans="2:8">
      <c r="B54" s="283"/>
      <c r="C54" s="283"/>
      <c r="D54" s="283"/>
      <c r="E54" s="283"/>
      <c r="F54" s="283"/>
      <c r="G54" s="283"/>
      <c r="H54" s="283"/>
    </row>
    <row r="55" spans="2:8">
      <c r="B55" s="283"/>
      <c r="C55" s="283"/>
      <c r="D55" s="283"/>
      <c r="E55" s="283"/>
      <c r="F55" s="283"/>
      <c r="G55" s="283"/>
      <c r="H55" s="283"/>
    </row>
    <row r="56" spans="2:8">
      <c r="B56" s="283"/>
      <c r="C56" s="283"/>
      <c r="D56" s="283"/>
      <c r="E56" s="283"/>
      <c r="F56" s="283"/>
      <c r="G56" s="283"/>
      <c r="H56" s="283"/>
    </row>
  </sheetData>
  <mergeCells count="1">
    <mergeCell ref="B2:H56"/>
  </mergeCells>
  <phoneticPr fontId="8" type="noConversion"/>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
  <sheetViews>
    <sheetView view="pageLayout" topLeftCell="A17" zoomScale="70" zoomScaleNormal="100" zoomScalePageLayoutView="70" workbookViewId="0">
      <selection activeCell="G42" sqref="G42"/>
    </sheetView>
  </sheetViews>
  <sheetFormatPr defaultColWidth="9.140625" defaultRowHeight="12.75"/>
  <cols>
    <col min="1" max="1" width="4.140625" style="168" customWidth="1"/>
    <col min="2" max="2" width="5.5703125" style="168" bestFit="1" customWidth="1"/>
    <col min="3" max="3" width="45.140625" style="168" customWidth="1"/>
    <col min="4" max="4" width="4.7109375" style="204" bestFit="1" customWidth="1"/>
    <col min="5" max="5" width="7.28515625" style="205" bestFit="1" customWidth="1"/>
    <col min="6" max="6" width="2.140625" style="168" bestFit="1" customWidth="1"/>
    <col min="7" max="7" width="7.85546875" style="168" customWidth="1"/>
    <col min="8" max="8" width="6.42578125" style="168" bestFit="1" customWidth="1"/>
    <col min="9" max="16384" width="9.140625" style="168"/>
  </cols>
  <sheetData>
    <row r="1" spans="1:8" ht="33.75">
      <c r="A1" s="75" t="s">
        <v>335</v>
      </c>
      <c r="B1" s="164" t="s">
        <v>9</v>
      </c>
      <c r="C1" s="165" t="s">
        <v>10</v>
      </c>
      <c r="D1" s="165" t="s">
        <v>11</v>
      </c>
      <c r="E1" s="165" t="s">
        <v>12</v>
      </c>
      <c r="F1" s="165"/>
      <c r="G1" s="198" t="s">
        <v>13</v>
      </c>
      <c r="H1" s="197" t="s">
        <v>14</v>
      </c>
    </row>
    <row r="2" spans="1:8" ht="28.35" customHeight="1">
      <c r="A2" s="88"/>
      <c r="B2" s="291" t="s">
        <v>34</v>
      </c>
      <c r="C2" s="291"/>
      <c r="D2" s="291"/>
      <c r="E2" s="291"/>
      <c r="F2" s="291"/>
    </row>
    <row r="3" spans="1:8" ht="89.25">
      <c r="A3" s="250" t="s">
        <v>334</v>
      </c>
      <c r="B3" s="199">
        <v>1</v>
      </c>
      <c r="C3" s="132" t="s">
        <v>244</v>
      </c>
      <c r="D3" s="200" t="s">
        <v>48</v>
      </c>
      <c r="E3" s="201">
        <f>1*(67)</f>
        <v>67</v>
      </c>
      <c r="F3" s="200" t="s">
        <v>0</v>
      </c>
    </row>
    <row r="4" spans="1:8">
      <c r="A4" s="1"/>
      <c r="C4" s="203"/>
    </row>
    <row r="5" spans="1:8">
      <c r="B5" s="199">
        <v>2</v>
      </c>
      <c r="C5" s="114" t="s">
        <v>247</v>
      </c>
    </row>
    <row r="6" spans="1:8" ht="162.75" customHeight="1">
      <c r="C6" s="113" t="s">
        <v>341</v>
      </c>
    </row>
    <row r="7" spans="1:8" ht="204" customHeight="1">
      <c r="C7" s="113" t="s">
        <v>342</v>
      </c>
    </row>
    <row r="8" spans="1:8" ht="153">
      <c r="C8" s="113" t="s">
        <v>245</v>
      </c>
    </row>
    <row r="9" spans="1:8" ht="127.5">
      <c r="C9" s="113" t="s">
        <v>198</v>
      </c>
    </row>
    <row r="10" spans="1:8" ht="89.25">
      <c r="C10" s="113" t="s">
        <v>246</v>
      </c>
    </row>
    <row r="11" spans="1:8">
      <c r="A11" s="250" t="s">
        <v>334</v>
      </c>
      <c r="C11" s="223" t="s">
        <v>251</v>
      </c>
      <c r="D11" s="206" t="s">
        <v>2</v>
      </c>
      <c r="E11" s="202">
        <v>10</v>
      </c>
      <c r="F11" s="200" t="s">
        <v>0</v>
      </c>
    </row>
    <row r="12" spans="1:8">
      <c r="B12" s="207"/>
      <c r="C12" s="221"/>
      <c r="D12" s="200"/>
      <c r="E12" s="201"/>
      <c r="F12" s="200"/>
    </row>
    <row r="13" spans="1:8">
      <c r="B13" s="199">
        <v>3</v>
      </c>
      <c r="C13" s="114" t="s">
        <v>248</v>
      </c>
      <c r="D13" s="200"/>
      <c r="E13" s="201"/>
      <c r="F13" s="200"/>
    </row>
    <row r="14" spans="1:8" ht="114.75">
      <c r="B14" s="199"/>
      <c r="C14" s="132" t="s">
        <v>343</v>
      </c>
      <c r="D14" s="200"/>
      <c r="E14" s="201"/>
      <c r="F14" s="200"/>
    </row>
    <row r="15" spans="1:8" ht="38.25">
      <c r="B15" s="199"/>
      <c r="C15" s="132" t="s">
        <v>348</v>
      </c>
      <c r="D15" s="200"/>
      <c r="E15" s="201"/>
      <c r="F15" s="200"/>
    </row>
    <row r="16" spans="1:8" ht="89.25">
      <c r="B16" s="199"/>
      <c r="C16" s="132" t="s">
        <v>353</v>
      </c>
      <c r="D16" s="200"/>
      <c r="E16" s="201"/>
      <c r="F16" s="200"/>
    </row>
    <row r="17" spans="1:9" ht="63.75">
      <c r="B17" s="199"/>
      <c r="C17" s="132" t="s">
        <v>352</v>
      </c>
      <c r="D17" s="200"/>
      <c r="E17" s="201"/>
      <c r="F17" s="200"/>
    </row>
    <row r="18" spans="1:9">
      <c r="A18" s="250" t="s">
        <v>334</v>
      </c>
      <c r="B18" s="273" t="s">
        <v>100</v>
      </c>
      <c r="C18" s="138" t="s">
        <v>250</v>
      </c>
      <c r="D18" s="200" t="s">
        <v>2</v>
      </c>
      <c r="E18" s="201">
        <v>1</v>
      </c>
      <c r="F18" s="200" t="s">
        <v>0</v>
      </c>
    </row>
    <row r="19" spans="1:9">
      <c r="A19" s="250" t="s">
        <v>334</v>
      </c>
      <c r="B19" s="277" t="s">
        <v>101</v>
      </c>
      <c r="C19" s="138" t="s">
        <v>249</v>
      </c>
      <c r="D19" s="200" t="s">
        <v>2</v>
      </c>
      <c r="E19" s="201">
        <v>1</v>
      </c>
      <c r="F19" s="200" t="s">
        <v>0</v>
      </c>
    </row>
    <row r="20" spans="1:9">
      <c r="B20" s="199"/>
      <c r="C20" s="138"/>
      <c r="D20" s="200"/>
      <c r="E20" s="201"/>
      <c r="F20" s="200"/>
    </row>
    <row r="21" spans="1:9" ht="102">
      <c r="A21" s="250"/>
      <c r="B21" s="199">
        <v>4</v>
      </c>
      <c r="C21" s="132" t="s">
        <v>340</v>
      </c>
      <c r="D21" s="168"/>
      <c r="E21" s="168"/>
    </row>
    <row r="22" spans="1:9" ht="89.25">
      <c r="A22" s="250" t="s">
        <v>334</v>
      </c>
      <c r="B22" s="273" t="s">
        <v>100</v>
      </c>
      <c r="C22" s="132" t="s">
        <v>349</v>
      </c>
      <c r="D22" s="208" t="s">
        <v>2</v>
      </c>
      <c r="E22" s="208">
        <f>6+5</f>
        <v>11</v>
      </c>
      <c r="F22" s="208" t="s">
        <v>0</v>
      </c>
    </row>
    <row r="23" spans="1:9">
      <c r="A23" s="250" t="s">
        <v>334</v>
      </c>
      <c r="B23" s="277" t="s">
        <v>101</v>
      </c>
      <c r="C23" s="222" t="s">
        <v>61</v>
      </c>
      <c r="D23" s="200" t="s">
        <v>8</v>
      </c>
      <c r="E23" s="213">
        <f>ROUNDUP(E22*0.9*0.55*0.9,1)</f>
        <v>5</v>
      </c>
      <c r="F23" s="208" t="s">
        <v>0</v>
      </c>
      <c r="I23" s="255"/>
    </row>
    <row r="24" spans="1:9">
      <c r="B24" s="209"/>
      <c r="C24" s="221"/>
      <c r="D24" s="200"/>
      <c r="E24" s="210"/>
      <c r="F24" s="210"/>
    </row>
    <row r="25" spans="1:9" ht="127.5">
      <c r="B25" s="199">
        <v>5</v>
      </c>
      <c r="C25" s="132" t="s">
        <v>304</v>
      </c>
      <c r="D25" s="211"/>
      <c r="E25" s="212"/>
      <c r="F25" s="212"/>
    </row>
    <row r="26" spans="1:9" ht="127.5">
      <c r="B26" s="199"/>
      <c r="C26" s="132" t="s">
        <v>305</v>
      </c>
      <c r="D26" s="211"/>
      <c r="E26" s="212"/>
      <c r="F26" s="212"/>
    </row>
    <row r="27" spans="1:9">
      <c r="A27" s="250" t="s">
        <v>345</v>
      </c>
      <c r="B27" s="224" t="s">
        <v>35</v>
      </c>
      <c r="C27" s="223" t="s">
        <v>251</v>
      </c>
      <c r="D27" s="208" t="s">
        <v>2</v>
      </c>
      <c r="E27" s="208">
        <v>48</v>
      </c>
      <c r="F27" s="208" t="s">
        <v>0</v>
      </c>
    </row>
    <row r="28" spans="1:9">
      <c r="A28" s="250" t="s">
        <v>345</v>
      </c>
      <c r="B28" s="199"/>
      <c r="C28" s="222" t="s">
        <v>61</v>
      </c>
      <c r="D28" s="200" t="s">
        <v>8</v>
      </c>
      <c r="E28" s="208">
        <f>ROUNDUP(1*1.8*0.95*E27,0)</f>
        <v>83</v>
      </c>
      <c r="F28" s="208" t="s">
        <v>0</v>
      </c>
    </row>
    <row r="29" spans="1:9">
      <c r="A29" s="250" t="s">
        <v>334</v>
      </c>
      <c r="B29" s="199"/>
      <c r="C29" s="222" t="s">
        <v>344</v>
      </c>
      <c r="D29" s="200" t="s">
        <v>89</v>
      </c>
      <c r="E29" s="208">
        <f>E27</f>
        <v>48</v>
      </c>
      <c r="F29" s="208" t="s">
        <v>0</v>
      </c>
    </row>
    <row r="30" spans="1:9" ht="25.5">
      <c r="A30" s="250" t="s">
        <v>345</v>
      </c>
      <c r="B30" s="224" t="s">
        <v>37</v>
      </c>
      <c r="C30" s="223" t="s">
        <v>252</v>
      </c>
      <c r="D30" s="208" t="s">
        <v>2</v>
      </c>
      <c r="E30" s="208">
        <v>1</v>
      </c>
      <c r="F30" s="208" t="s">
        <v>0</v>
      </c>
    </row>
    <row r="31" spans="1:9">
      <c r="A31" s="250" t="s">
        <v>345</v>
      </c>
      <c r="B31" s="199"/>
      <c r="C31" s="222" t="s">
        <v>61</v>
      </c>
      <c r="D31" s="200" t="s">
        <v>8</v>
      </c>
      <c r="E31" s="208">
        <f>ROUNDUP(1.4*2.75*0.95*E30,0)</f>
        <v>4</v>
      </c>
      <c r="F31" s="208" t="s">
        <v>0</v>
      </c>
    </row>
    <row r="32" spans="1:9">
      <c r="A32" s="250" t="s">
        <v>334</v>
      </c>
      <c r="B32" s="199"/>
      <c r="C32" s="222" t="s">
        <v>344</v>
      </c>
      <c r="D32" s="200" t="s">
        <v>89</v>
      </c>
      <c r="E32" s="208">
        <f>E30</f>
        <v>1</v>
      </c>
      <c r="F32" s="208" t="s">
        <v>0</v>
      </c>
    </row>
    <row r="33" spans="2:8">
      <c r="B33" s="214"/>
      <c r="C33" s="215"/>
      <c r="D33" s="216"/>
      <c r="E33" s="217"/>
      <c r="F33" s="216"/>
      <c r="G33" s="218"/>
      <c r="H33" s="218"/>
    </row>
    <row r="34" spans="2:8">
      <c r="B34" s="169"/>
      <c r="C34" s="290" t="s">
        <v>29</v>
      </c>
      <c r="D34" s="290"/>
      <c r="E34" s="170"/>
      <c r="F34" s="170"/>
      <c r="H34" s="219">
        <f>SUM(H3:H20)</f>
        <v>0</v>
      </c>
    </row>
    <row r="35" spans="2:8">
      <c r="B35" s="220"/>
      <c r="E35" s="168"/>
    </row>
  </sheetData>
  <mergeCells count="2">
    <mergeCell ref="C34:D34"/>
    <mergeCell ref="B2:F2"/>
  </mergeCells>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List12"/>
  <dimension ref="B1:K140"/>
  <sheetViews>
    <sheetView view="pageLayout" topLeftCell="A16" zoomScaleNormal="100" workbookViewId="0">
      <selection activeCell="I1" sqref="I1"/>
    </sheetView>
  </sheetViews>
  <sheetFormatPr defaultColWidth="9.140625" defaultRowHeight="12.75"/>
  <cols>
    <col min="1" max="7" width="9.140625" style="33"/>
    <col min="8" max="9" width="8.85546875" style="33" customWidth="1"/>
    <col min="10" max="16384" width="9.140625" style="33"/>
  </cols>
  <sheetData>
    <row r="1" spans="2:8" ht="12.75" customHeight="1">
      <c r="B1" s="292" t="s">
        <v>68</v>
      </c>
      <c r="C1" s="292"/>
      <c r="D1" s="292"/>
      <c r="E1" s="292"/>
      <c r="F1" s="292"/>
      <c r="G1" s="292"/>
      <c r="H1" s="292"/>
    </row>
    <row r="2" spans="2:8">
      <c r="B2" s="292"/>
      <c r="C2" s="292"/>
      <c r="D2" s="292"/>
      <c r="E2" s="292"/>
      <c r="F2" s="292"/>
      <c r="G2" s="292"/>
      <c r="H2" s="292"/>
    </row>
    <row r="3" spans="2:8">
      <c r="B3" s="292"/>
      <c r="C3" s="292"/>
      <c r="D3" s="292"/>
      <c r="E3" s="292"/>
      <c r="F3" s="292"/>
      <c r="G3" s="292"/>
      <c r="H3" s="292"/>
    </row>
    <row r="4" spans="2:8">
      <c r="B4" s="292"/>
      <c r="C4" s="292"/>
      <c r="D4" s="292"/>
      <c r="E4" s="292"/>
      <c r="F4" s="292"/>
      <c r="G4" s="292"/>
      <c r="H4" s="292"/>
    </row>
    <row r="5" spans="2:8">
      <c r="B5" s="292"/>
      <c r="C5" s="292"/>
      <c r="D5" s="292"/>
      <c r="E5" s="292"/>
      <c r="F5" s="292"/>
      <c r="G5" s="292"/>
      <c r="H5" s="292"/>
    </row>
    <row r="6" spans="2:8">
      <c r="B6" s="292"/>
      <c r="C6" s="292"/>
      <c r="D6" s="292"/>
      <c r="E6" s="292"/>
      <c r="F6" s="292"/>
      <c r="G6" s="292"/>
      <c r="H6" s="292"/>
    </row>
    <row r="7" spans="2:8">
      <c r="B7" s="292"/>
      <c r="C7" s="292"/>
      <c r="D7" s="292"/>
      <c r="E7" s="292"/>
      <c r="F7" s="292"/>
      <c r="G7" s="292"/>
      <c r="H7" s="292"/>
    </row>
    <row r="8" spans="2:8">
      <c r="B8" s="292"/>
      <c r="C8" s="292"/>
      <c r="D8" s="292"/>
      <c r="E8" s="292"/>
      <c r="F8" s="292"/>
      <c r="G8" s="292"/>
      <c r="H8" s="292"/>
    </row>
    <row r="9" spans="2:8">
      <c r="B9" s="292"/>
      <c r="C9" s="292"/>
      <c r="D9" s="292"/>
      <c r="E9" s="292"/>
      <c r="F9" s="292"/>
      <c r="G9" s="292"/>
      <c r="H9" s="292"/>
    </row>
    <row r="10" spans="2:8">
      <c r="B10" s="292"/>
      <c r="C10" s="292"/>
      <c r="D10" s="292"/>
      <c r="E10" s="292"/>
      <c r="F10" s="292"/>
      <c r="G10" s="292"/>
      <c r="H10" s="292"/>
    </row>
    <row r="11" spans="2:8">
      <c r="B11" s="292"/>
      <c r="C11" s="292"/>
      <c r="D11" s="292"/>
      <c r="E11" s="292"/>
      <c r="F11" s="292"/>
      <c r="G11" s="292"/>
      <c r="H11" s="292"/>
    </row>
    <row r="12" spans="2:8">
      <c r="B12" s="292"/>
      <c r="C12" s="292"/>
      <c r="D12" s="292"/>
      <c r="E12" s="292"/>
      <c r="F12" s="292"/>
      <c r="G12" s="292"/>
      <c r="H12" s="292"/>
    </row>
    <row r="13" spans="2:8">
      <c r="B13" s="292"/>
      <c r="C13" s="292"/>
      <c r="D13" s="292"/>
      <c r="E13" s="292"/>
      <c r="F13" s="292"/>
      <c r="G13" s="292"/>
      <c r="H13" s="292"/>
    </row>
    <row r="14" spans="2:8">
      <c r="B14" s="292"/>
      <c r="C14" s="292"/>
      <c r="D14" s="292"/>
      <c r="E14" s="292"/>
      <c r="F14" s="292"/>
      <c r="G14" s="292"/>
      <c r="H14" s="292"/>
    </row>
    <row r="15" spans="2:8">
      <c r="B15" s="292"/>
      <c r="C15" s="292"/>
      <c r="D15" s="292"/>
      <c r="E15" s="292"/>
      <c r="F15" s="292"/>
      <c r="G15" s="292"/>
      <c r="H15" s="292"/>
    </row>
    <row r="16" spans="2:8">
      <c r="B16" s="292"/>
      <c r="C16" s="292"/>
      <c r="D16" s="292"/>
      <c r="E16" s="292"/>
      <c r="F16" s="292"/>
      <c r="G16" s="292"/>
      <c r="H16" s="292"/>
    </row>
    <row r="17" spans="2:11">
      <c r="B17" s="292"/>
      <c r="C17" s="292"/>
      <c r="D17" s="292"/>
      <c r="E17" s="292"/>
      <c r="F17" s="292"/>
      <c r="G17" s="292"/>
      <c r="H17" s="292"/>
    </row>
    <row r="18" spans="2:11">
      <c r="B18" s="292"/>
      <c r="C18" s="292"/>
      <c r="D18" s="292"/>
      <c r="E18" s="292"/>
      <c r="F18" s="292"/>
      <c r="G18" s="292"/>
      <c r="H18" s="292"/>
    </row>
    <row r="19" spans="2:11">
      <c r="B19" s="292"/>
      <c r="C19" s="292"/>
      <c r="D19" s="292"/>
      <c r="E19" s="292"/>
      <c r="F19" s="292"/>
      <c r="G19" s="292"/>
      <c r="H19" s="292"/>
    </row>
    <row r="20" spans="2:11">
      <c r="B20" s="292"/>
      <c r="C20" s="292"/>
      <c r="D20" s="292"/>
      <c r="E20" s="292"/>
      <c r="F20" s="292"/>
      <c r="G20" s="292"/>
      <c r="H20" s="292"/>
    </row>
    <row r="21" spans="2:11">
      <c r="B21" s="292"/>
      <c r="C21" s="292"/>
      <c r="D21" s="292"/>
      <c r="E21" s="292"/>
      <c r="F21" s="292"/>
      <c r="G21" s="292"/>
      <c r="H21" s="292"/>
    </row>
    <row r="22" spans="2:11">
      <c r="B22" s="292"/>
      <c r="C22" s="292"/>
      <c r="D22" s="292"/>
      <c r="E22" s="292"/>
      <c r="F22" s="292"/>
      <c r="G22" s="292"/>
      <c r="H22" s="292"/>
    </row>
    <row r="23" spans="2:11">
      <c r="B23" s="292"/>
      <c r="C23" s="292"/>
      <c r="D23" s="292"/>
      <c r="E23" s="292"/>
      <c r="F23" s="292"/>
      <c r="G23" s="292"/>
      <c r="H23" s="292"/>
    </row>
    <row r="24" spans="2:11">
      <c r="B24" s="292"/>
      <c r="C24" s="292"/>
      <c r="D24" s="292"/>
      <c r="E24" s="292"/>
      <c r="F24" s="292"/>
      <c r="G24" s="292"/>
      <c r="H24" s="292"/>
    </row>
    <row r="25" spans="2:11" ht="12.75" customHeight="1">
      <c r="B25" s="292"/>
      <c r="C25" s="292"/>
      <c r="D25" s="292"/>
      <c r="E25" s="292"/>
      <c r="F25" s="292"/>
      <c r="G25" s="292"/>
      <c r="H25" s="292"/>
      <c r="I25" s="13"/>
      <c r="J25" s="13"/>
      <c r="K25" s="13"/>
    </row>
    <row r="26" spans="2:11">
      <c r="B26" s="292"/>
      <c r="C26" s="292"/>
      <c r="D26" s="292"/>
      <c r="E26" s="292"/>
      <c r="F26" s="292"/>
      <c r="G26" s="292"/>
      <c r="H26" s="292"/>
      <c r="I26" s="13"/>
      <c r="J26" s="13"/>
      <c r="K26" s="13"/>
    </row>
    <row r="27" spans="2:11">
      <c r="B27" s="292"/>
      <c r="C27" s="292"/>
      <c r="D27" s="292"/>
      <c r="E27" s="292"/>
      <c r="F27" s="292"/>
      <c r="G27" s="292"/>
      <c r="H27" s="292"/>
      <c r="I27" s="13"/>
      <c r="J27" s="13"/>
      <c r="K27" s="13"/>
    </row>
    <row r="28" spans="2:11">
      <c r="B28" s="292"/>
      <c r="C28" s="292"/>
      <c r="D28" s="292"/>
      <c r="E28" s="292"/>
      <c r="F28" s="292"/>
      <c r="G28" s="292"/>
      <c r="H28" s="292"/>
      <c r="I28" s="13"/>
      <c r="J28" s="13"/>
      <c r="K28" s="13"/>
    </row>
    <row r="29" spans="2:11">
      <c r="B29" s="292"/>
      <c r="C29" s="292"/>
      <c r="D29" s="292"/>
      <c r="E29" s="292"/>
      <c r="F29" s="292"/>
      <c r="G29" s="292"/>
      <c r="H29" s="292"/>
      <c r="I29" s="13"/>
      <c r="J29" s="13"/>
      <c r="K29" s="13"/>
    </row>
    <row r="30" spans="2:11">
      <c r="B30" s="292"/>
      <c r="C30" s="292"/>
      <c r="D30" s="292"/>
      <c r="E30" s="292"/>
      <c r="F30" s="292"/>
      <c r="G30" s="292"/>
      <c r="H30" s="292"/>
      <c r="I30" s="13"/>
      <c r="J30" s="13"/>
      <c r="K30" s="13"/>
    </row>
    <row r="31" spans="2:11">
      <c r="B31" s="292"/>
      <c r="C31" s="292"/>
      <c r="D31" s="292"/>
      <c r="E31" s="292"/>
      <c r="F31" s="292"/>
      <c r="G31" s="292"/>
      <c r="H31" s="292"/>
      <c r="I31" s="13"/>
      <c r="J31" s="13"/>
      <c r="K31" s="13"/>
    </row>
    <row r="32" spans="2:11">
      <c r="B32" s="292"/>
      <c r="C32" s="292"/>
      <c r="D32" s="292"/>
      <c r="E32" s="292"/>
      <c r="F32" s="292"/>
      <c r="G32" s="292"/>
      <c r="H32" s="292"/>
      <c r="I32" s="13"/>
      <c r="J32" s="13"/>
      <c r="K32" s="13"/>
    </row>
    <row r="33" spans="2:11">
      <c r="B33" s="292"/>
      <c r="C33" s="292"/>
      <c r="D33" s="292"/>
      <c r="E33" s="292"/>
      <c r="F33" s="292"/>
      <c r="G33" s="292"/>
      <c r="H33" s="292"/>
      <c r="I33" s="13"/>
      <c r="J33" s="13"/>
      <c r="K33" s="13"/>
    </row>
    <row r="34" spans="2:11">
      <c r="B34" s="292"/>
      <c r="C34" s="292"/>
      <c r="D34" s="292"/>
      <c r="E34" s="292"/>
      <c r="F34" s="292"/>
      <c r="G34" s="292"/>
      <c r="H34" s="292"/>
      <c r="I34" s="13"/>
      <c r="J34" s="13"/>
      <c r="K34" s="13"/>
    </row>
    <row r="35" spans="2:11">
      <c r="B35" s="292"/>
      <c r="C35" s="292"/>
      <c r="D35" s="292"/>
      <c r="E35" s="292"/>
      <c r="F35" s="292"/>
      <c r="G35" s="292"/>
      <c r="H35" s="292"/>
      <c r="I35" s="13"/>
      <c r="J35" s="13"/>
      <c r="K35" s="13"/>
    </row>
    <row r="36" spans="2:11">
      <c r="B36" s="292"/>
      <c r="C36" s="292"/>
      <c r="D36" s="292"/>
      <c r="E36" s="292"/>
      <c r="F36" s="292"/>
      <c r="G36" s="292"/>
      <c r="H36" s="292"/>
      <c r="I36" s="13"/>
      <c r="J36" s="13"/>
      <c r="K36" s="13"/>
    </row>
    <row r="37" spans="2:11">
      <c r="B37" s="292"/>
      <c r="C37" s="292"/>
      <c r="D37" s="292"/>
      <c r="E37" s="292"/>
      <c r="F37" s="292"/>
      <c r="G37" s="292"/>
      <c r="H37" s="292"/>
      <c r="I37" s="13"/>
      <c r="J37" s="13"/>
      <c r="K37" s="13"/>
    </row>
    <row r="38" spans="2:11">
      <c r="B38" s="292"/>
      <c r="C38" s="292"/>
      <c r="D38" s="292"/>
      <c r="E38" s="292"/>
      <c r="F38" s="292"/>
      <c r="G38" s="292"/>
      <c r="H38" s="292"/>
      <c r="I38" s="13"/>
      <c r="J38" s="13"/>
      <c r="K38" s="13"/>
    </row>
    <row r="39" spans="2:11">
      <c r="B39" s="292"/>
      <c r="C39" s="292"/>
      <c r="D39" s="292"/>
      <c r="E39" s="292"/>
      <c r="F39" s="292"/>
      <c r="G39" s="292"/>
      <c r="H39" s="292"/>
      <c r="I39" s="13"/>
      <c r="J39" s="13"/>
      <c r="K39" s="13"/>
    </row>
    <row r="40" spans="2:11">
      <c r="B40" s="292"/>
      <c r="C40" s="292"/>
      <c r="D40" s="292"/>
      <c r="E40" s="292"/>
      <c r="F40" s="292"/>
      <c r="G40" s="292"/>
      <c r="H40" s="292"/>
      <c r="I40" s="13"/>
      <c r="J40" s="13"/>
      <c r="K40" s="13"/>
    </row>
    <row r="41" spans="2:11">
      <c r="B41" s="292"/>
      <c r="C41" s="292"/>
      <c r="D41" s="292"/>
      <c r="E41" s="292"/>
      <c r="F41" s="292"/>
      <c r="G41" s="292"/>
      <c r="H41" s="292"/>
      <c r="I41" s="13"/>
      <c r="J41" s="13"/>
      <c r="K41" s="13"/>
    </row>
    <row r="42" spans="2:11">
      <c r="B42" s="292"/>
      <c r="C42" s="292"/>
      <c r="D42" s="292"/>
      <c r="E42" s="292"/>
      <c r="F42" s="292"/>
      <c r="G42" s="292"/>
      <c r="H42" s="292"/>
      <c r="I42" s="13"/>
      <c r="J42" s="13"/>
      <c r="K42" s="13"/>
    </row>
    <row r="43" spans="2:11">
      <c r="B43" s="292"/>
      <c r="C43" s="292"/>
      <c r="D43" s="292"/>
      <c r="E43" s="292"/>
      <c r="F43" s="292"/>
      <c r="G43" s="292"/>
      <c r="H43" s="292"/>
      <c r="I43" s="13"/>
      <c r="J43" s="13"/>
      <c r="K43" s="13"/>
    </row>
    <row r="44" spans="2:11">
      <c r="B44" s="292"/>
      <c r="C44" s="292"/>
      <c r="D44" s="292"/>
      <c r="E44" s="292"/>
      <c r="F44" s="292"/>
      <c r="G44" s="292"/>
      <c r="H44" s="292"/>
      <c r="I44" s="13"/>
      <c r="J44" s="13"/>
      <c r="K44" s="13"/>
    </row>
    <row r="45" spans="2:11">
      <c r="B45" s="292"/>
      <c r="C45" s="292"/>
      <c r="D45" s="292"/>
      <c r="E45" s="292"/>
      <c r="F45" s="292"/>
      <c r="G45" s="292"/>
      <c r="H45" s="292"/>
      <c r="I45" s="13"/>
      <c r="J45" s="13"/>
      <c r="K45" s="13"/>
    </row>
    <row r="46" spans="2:11">
      <c r="B46" s="292"/>
      <c r="C46" s="292"/>
      <c r="D46" s="292"/>
      <c r="E46" s="292"/>
      <c r="F46" s="292"/>
      <c r="G46" s="292"/>
      <c r="H46" s="292"/>
      <c r="I46" s="13"/>
      <c r="J46" s="13"/>
      <c r="K46" s="13"/>
    </row>
    <row r="47" spans="2:11">
      <c r="B47" s="292"/>
      <c r="C47" s="292"/>
      <c r="D47" s="292"/>
      <c r="E47" s="292"/>
      <c r="F47" s="292"/>
      <c r="G47" s="292"/>
      <c r="H47" s="292"/>
      <c r="I47" s="13"/>
      <c r="J47" s="13"/>
      <c r="K47" s="13"/>
    </row>
    <row r="48" spans="2:11">
      <c r="B48" s="292"/>
      <c r="C48" s="292"/>
      <c r="D48" s="292"/>
      <c r="E48" s="292"/>
      <c r="F48" s="292"/>
      <c r="G48" s="292"/>
      <c r="H48" s="292"/>
      <c r="I48" s="13"/>
      <c r="J48" s="13"/>
      <c r="K48" s="13"/>
    </row>
    <row r="49" spans="2:11">
      <c r="B49" s="292"/>
      <c r="C49" s="292"/>
      <c r="D49" s="292"/>
      <c r="E49" s="292"/>
      <c r="F49" s="292"/>
      <c r="G49" s="292"/>
      <c r="H49" s="292"/>
      <c r="I49" s="13"/>
      <c r="J49" s="13"/>
      <c r="K49" s="13"/>
    </row>
    <row r="50" spans="2:11">
      <c r="B50" s="292"/>
      <c r="C50" s="292"/>
      <c r="D50" s="292"/>
      <c r="E50" s="292"/>
      <c r="F50" s="292"/>
      <c r="G50" s="292"/>
      <c r="H50" s="292"/>
      <c r="I50" s="13"/>
      <c r="J50" s="13"/>
      <c r="K50" s="13"/>
    </row>
    <row r="51" spans="2:11">
      <c r="B51" s="292"/>
      <c r="C51" s="292"/>
      <c r="D51" s="292"/>
      <c r="E51" s="292"/>
      <c r="F51" s="292"/>
      <c r="G51" s="292"/>
      <c r="H51" s="292"/>
      <c r="I51" s="13"/>
      <c r="J51" s="13"/>
      <c r="K51" s="13"/>
    </row>
    <row r="52" spans="2:11">
      <c r="B52" s="292"/>
      <c r="C52" s="292"/>
      <c r="D52" s="292"/>
      <c r="E52" s="292"/>
      <c r="F52" s="292"/>
      <c r="G52" s="292"/>
      <c r="H52" s="292"/>
      <c r="I52" s="13"/>
      <c r="J52" s="13"/>
      <c r="K52" s="13"/>
    </row>
    <row r="53" spans="2:11">
      <c r="B53" s="292"/>
      <c r="C53" s="292"/>
      <c r="D53" s="292"/>
      <c r="E53" s="292"/>
      <c r="F53" s="292"/>
      <c r="G53" s="292"/>
      <c r="H53" s="292"/>
      <c r="I53" s="13"/>
      <c r="J53" s="13"/>
      <c r="K53" s="13"/>
    </row>
    <row r="54" spans="2:11">
      <c r="B54" s="292"/>
      <c r="C54" s="292"/>
      <c r="D54" s="292"/>
      <c r="E54" s="292"/>
      <c r="F54" s="292"/>
      <c r="G54" s="292"/>
      <c r="H54" s="292"/>
      <c r="I54" s="13"/>
      <c r="J54" s="13"/>
      <c r="K54" s="13"/>
    </row>
    <row r="55" spans="2:11">
      <c r="B55" s="292"/>
      <c r="C55" s="292"/>
      <c r="D55" s="292"/>
      <c r="E55" s="292"/>
      <c r="F55" s="292"/>
      <c r="G55" s="292"/>
      <c r="H55" s="292"/>
      <c r="I55" s="13"/>
      <c r="J55" s="13"/>
      <c r="K55" s="13"/>
    </row>
    <row r="56" spans="2:11">
      <c r="B56" s="292"/>
      <c r="C56" s="292"/>
      <c r="D56" s="292"/>
      <c r="E56" s="292"/>
      <c r="F56" s="292"/>
      <c r="G56" s="292"/>
      <c r="H56" s="292"/>
      <c r="I56" s="13"/>
      <c r="J56" s="13"/>
      <c r="K56" s="13"/>
    </row>
    <row r="57" spans="2:11">
      <c r="B57" s="292"/>
      <c r="C57" s="292"/>
      <c r="D57" s="292"/>
      <c r="E57" s="292"/>
      <c r="F57" s="292"/>
      <c r="G57" s="292"/>
      <c r="H57" s="292"/>
      <c r="I57" s="13"/>
      <c r="J57" s="13"/>
      <c r="K57" s="13"/>
    </row>
    <row r="58" spans="2:11">
      <c r="B58" s="292"/>
      <c r="C58" s="292"/>
      <c r="D58" s="292"/>
      <c r="E58" s="292"/>
      <c r="F58" s="292"/>
      <c r="G58" s="292"/>
      <c r="H58" s="292"/>
      <c r="I58" s="13"/>
      <c r="J58" s="13"/>
      <c r="K58" s="13"/>
    </row>
    <row r="59" spans="2:11">
      <c r="B59" s="292"/>
      <c r="C59" s="292"/>
      <c r="D59" s="292"/>
      <c r="E59" s="292"/>
      <c r="F59" s="292"/>
      <c r="G59" s="292"/>
      <c r="H59" s="292"/>
      <c r="I59" s="13"/>
      <c r="J59" s="13"/>
      <c r="K59" s="13"/>
    </row>
    <row r="60" spans="2:11">
      <c r="B60" s="292"/>
      <c r="C60" s="292"/>
      <c r="D60" s="292"/>
      <c r="E60" s="292"/>
      <c r="F60" s="292"/>
      <c r="G60" s="292"/>
      <c r="H60" s="292"/>
      <c r="I60" s="13"/>
      <c r="J60" s="13"/>
      <c r="K60" s="13"/>
    </row>
    <row r="61" spans="2:11">
      <c r="B61" s="292"/>
      <c r="C61" s="292"/>
      <c r="D61" s="292"/>
      <c r="E61" s="292"/>
      <c r="F61" s="292"/>
      <c r="G61" s="292"/>
      <c r="H61" s="292"/>
      <c r="I61" s="13"/>
      <c r="J61" s="13"/>
      <c r="K61" s="13"/>
    </row>
    <row r="62" spans="2:11">
      <c r="B62" s="292"/>
      <c r="C62" s="292"/>
      <c r="D62" s="292"/>
      <c r="E62" s="292"/>
      <c r="F62" s="292"/>
      <c r="G62" s="292"/>
      <c r="H62" s="292"/>
      <c r="I62" s="13"/>
      <c r="J62" s="13"/>
      <c r="K62" s="13"/>
    </row>
    <row r="63" spans="2:11">
      <c r="B63" s="292"/>
      <c r="C63" s="292"/>
      <c r="D63" s="292"/>
      <c r="E63" s="292"/>
      <c r="F63" s="292"/>
      <c r="G63" s="292"/>
      <c r="H63" s="292"/>
      <c r="I63" s="13"/>
      <c r="J63" s="13"/>
      <c r="K63" s="13"/>
    </row>
    <row r="64" spans="2:11">
      <c r="B64" s="292"/>
      <c r="C64" s="292"/>
      <c r="D64" s="292"/>
      <c r="E64" s="292"/>
      <c r="F64" s="292"/>
      <c r="G64" s="292"/>
      <c r="H64" s="292"/>
      <c r="I64" s="13"/>
      <c r="J64" s="13"/>
      <c r="K64" s="13"/>
    </row>
    <row r="65" spans="2:11">
      <c r="B65" s="292"/>
      <c r="C65" s="292"/>
      <c r="D65" s="292"/>
      <c r="E65" s="292"/>
      <c r="F65" s="292"/>
      <c r="G65" s="292"/>
      <c r="H65" s="292"/>
      <c r="I65" s="13"/>
      <c r="J65" s="13"/>
      <c r="K65" s="13"/>
    </row>
    <row r="66" spans="2:11">
      <c r="B66" s="292"/>
      <c r="C66" s="292"/>
      <c r="D66" s="292"/>
      <c r="E66" s="292"/>
      <c r="F66" s="292"/>
      <c r="G66" s="292"/>
      <c r="H66" s="292"/>
      <c r="I66" s="13"/>
      <c r="J66" s="13"/>
      <c r="K66" s="13"/>
    </row>
    <row r="67" spans="2:11">
      <c r="B67" s="292"/>
      <c r="C67" s="292"/>
      <c r="D67" s="292"/>
      <c r="E67" s="292"/>
      <c r="F67" s="292"/>
      <c r="G67" s="292"/>
      <c r="H67" s="292"/>
      <c r="I67" s="13"/>
      <c r="J67" s="13"/>
      <c r="K67" s="13"/>
    </row>
    <row r="68" spans="2:11">
      <c r="B68" s="292"/>
      <c r="C68" s="292"/>
      <c r="D68" s="292"/>
      <c r="E68" s="292"/>
      <c r="F68" s="292"/>
      <c r="G68" s="292"/>
      <c r="H68" s="292"/>
      <c r="I68" s="13"/>
      <c r="J68" s="13"/>
      <c r="K68" s="13"/>
    </row>
    <row r="69" spans="2:11">
      <c r="B69" s="292"/>
      <c r="C69" s="292"/>
      <c r="D69" s="292"/>
      <c r="E69" s="292"/>
      <c r="F69" s="292"/>
      <c r="G69" s="292"/>
      <c r="H69" s="292"/>
      <c r="I69" s="13"/>
      <c r="J69" s="13"/>
      <c r="K69" s="13"/>
    </row>
    <row r="70" spans="2:11">
      <c r="B70" s="292"/>
      <c r="C70" s="292"/>
      <c r="D70" s="292"/>
      <c r="E70" s="292"/>
      <c r="F70" s="292"/>
      <c r="G70" s="292"/>
      <c r="H70" s="292"/>
      <c r="I70" s="13"/>
      <c r="J70" s="13"/>
      <c r="K70" s="13"/>
    </row>
    <row r="71" spans="2:11">
      <c r="B71" s="292"/>
      <c r="C71" s="292"/>
      <c r="D71" s="292"/>
      <c r="E71" s="292"/>
      <c r="F71" s="292"/>
      <c r="G71" s="292"/>
      <c r="H71" s="292"/>
      <c r="I71" s="13"/>
      <c r="J71" s="13"/>
      <c r="K71" s="13"/>
    </row>
    <row r="72" spans="2:11">
      <c r="B72" s="292"/>
      <c r="C72" s="292"/>
      <c r="D72" s="292"/>
      <c r="E72" s="292"/>
      <c r="F72" s="292"/>
      <c r="G72" s="292"/>
      <c r="H72" s="292"/>
      <c r="I72" s="13"/>
      <c r="J72" s="13"/>
      <c r="K72" s="13"/>
    </row>
    <row r="73" spans="2:11">
      <c r="B73" s="292"/>
      <c r="C73" s="292"/>
      <c r="D73" s="292"/>
      <c r="E73" s="292"/>
      <c r="F73" s="292"/>
      <c r="G73" s="292"/>
      <c r="H73" s="292"/>
      <c r="I73" s="13"/>
      <c r="J73" s="13"/>
      <c r="K73" s="13"/>
    </row>
    <row r="74" spans="2:11">
      <c r="B74" s="292"/>
      <c r="C74" s="292"/>
      <c r="D74" s="292"/>
      <c r="E74" s="292"/>
      <c r="F74" s="292"/>
      <c r="G74" s="292"/>
      <c r="H74" s="292"/>
      <c r="I74" s="13"/>
      <c r="J74" s="13"/>
      <c r="K74" s="13"/>
    </row>
    <row r="75" spans="2:11">
      <c r="B75" s="292"/>
      <c r="C75" s="292"/>
      <c r="D75" s="292"/>
      <c r="E75" s="292"/>
      <c r="F75" s="292"/>
      <c r="G75" s="292"/>
      <c r="H75" s="292"/>
      <c r="I75" s="13"/>
      <c r="J75" s="13"/>
      <c r="K75" s="13"/>
    </row>
    <row r="76" spans="2:11">
      <c r="B76" s="292"/>
      <c r="C76" s="292"/>
      <c r="D76" s="292"/>
      <c r="E76" s="292"/>
      <c r="F76" s="292"/>
      <c r="G76" s="292"/>
      <c r="H76" s="292"/>
      <c r="I76" s="13"/>
      <c r="J76" s="13"/>
      <c r="K76" s="13"/>
    </row>
    <row r="77" spans="2:11">
      <c r="B77" s="292"/>
      <c r="C77" s="292"/>
      <c r="D77" s="292"/>
      <c r="E77" s="292"/>
      <c r="F77" s="292"/>
      <c r="G77" s="292"/>
      <c r="H77" s="292"/>
      <c r="I77" s="13"/>
      <c r="J77" s="13"/>
      <c r="K77" s="13"/>
    </row>
    <row r="78" spans="2:11">
      <c r="B78" s="292"/>
      <c r="C78" s="292"/>
      <c r="D78" s="292"/>
      <c r="E78" s="292"/>
      <c r="F78" s="292"/>
      <c r="G78" s="292"/>
      <c r="H78" s="292"/>
      <c r="I78" s="13"/>
      <c r="J78" s="13"/>
      <c r="K78" s="13"/>
    </row>
    <row r="79" spans="2:11">
      <c r="B79" s="292"/>
      <c r="C79" s="292"/>
      <c r="D79" s="292"/>
      <c r="E79" s="292"/>
      <c r="F79" s="292"/>
      <c r="G79" s="292"/>
      <c r="H79" s="292"/>
      <c r="I79" s="13"/>
      <c r="J79" s="13"/>
      <c r="K79" s="13"/>
    </row>
    <row r="80" spans="2:11">
      <c r="B80" s="292"/>
      <c r="C80" s="292"/>
      <c r="D80" s="292"/>
      <c r="E80" s="292"/>
      <c r="F80" s="292"/>
      <c r="G80" s="292"/>
      <c r="H80" s="292"/>
      <c r="I80" s="13"/>
      <c r="J80" s="13"/>
      <c r="K80" s="13"/>
    </row>
    <row r="81" spans="2:11">
      <c r="B81" s="292"/>
      <c r="C81" s="292"/>
      <c r="D81" s="292"/>
      <c r="E81" s="292"/>
      <c r="F81" s="292"/>
      <c r="G81" s="292"/>
      <c r="H81" s="292"/>
      <c r="I81" s="13"/>
      <c r="J81" s="13"/>
      <c r="K81" s="13"/>
    </row>
    <row r="82" spans="2:11">
      <c r="B82" s="292"/>
      <c r="C82" s="292"/>
      <c r="D82" s="292"/>
      <c r="E82" s="292"/>
      <c r="F82" s="292"/>
      <c r="G82" s="292"/>
      <c r="H82" s="292"/>
      <c r="I82" s="13"/>
      <c r="J82" s="13"/>
      <c r="K82" s="13"/>
    </row>
    <row r="83" spans="2:11">
      <c r="B83" s="292"/>
      <c r="C83" s="292"/>
      <c r="D83" s="292"/>
      <c r="E83" s="292"/>
      <c r="F83" s="292"/>
      <c r="G83" s="292"/>
      <c r="H83" s="292"/>
      <c r="I83" s="13"/>
      <c r="J83" s="13"/>
      <c r="K83" s="13"/>
    </row>
    <row r="84" spans="2:11">
      <c r="B84" s="292"/>
      <c r="C84" s="292"/>
      <c r="D84" s="292"/>
      <c r="E84" s="292"/>
      <c r="F84" s="292"/>
      <c r="G84" s="292"/>
      <c r="H84" s="292"/>
      <c r="I84" s="13"/>
      <c r="J84" s="13"/>
      <c r="K84" s="13"/>
    </row>
    <row r="85" spans="2:11">
      <c r="B85" s="292"/>
      <c r="C85" s="292"/>
      <c r="D85" s="292"/>
      <c r="E85" s="292"/>
      <c r="F85" s="292"/>
      <c r="G85" s="292"/>
      <c r="H85" s="292"/>
      <c r="I85" s="13"/>
      <c r="J85" s="13"/>
      <c r="K85" s="13"/>
    </row>
    <row r="86" spans="2:11">
      <c r="B86" s="292"/>
      <c r="C86" s="292"/>
      <c r="D86" s="292"/>
      <c r="E86" s="292"/>
      <c r="F86" s="292"/>
      <c r="G86" s="292"/>
      <c r="H86" s="292"/>
      <c r="I86" s="13"/>
      <c r="J86" s="13"/>
      <c r="K86" s="13"/>
    </row>
    <row r="87" spans="2:11">
      <c r="B87" s="292"/>
      <c r="C87" s="292"/>
      <c r="D87" s="292"/>
      <c r="E87" s="292"/>
      <c r="F87" s="292"/>
      <c r="G87" s="292"/>
      <c r="H87" s="292"/>
      <c r="I87" s="13"/>
      <c r="J87" s="13"/>
      <c r="K87" s="13"/>
    </row>
    <row r="88" spans="2:11">
      <c r="B88" s="292"/>
      <c r="C88" s="292"/>
      <c r="D88" s="292"/>
      <c r="E88" s="292"/>
      <c r="F88" s="292"/>
      <c r="G88" s="292"/>
      <c r="H88" s="292"/>
      <c r="I88" s="13"/>
      <c r="J88" s="13"/>
      <c r="K88" s="13"/>
    </row>
    <row r="89" spans="2:11">
      <c r="B89" s="292"/>
      <c r="C89" s="292"/>
      <c r="D89" s="292"/>
      <c r="E89" s="292"/>
      <c r="F89" s="292"/>
      <c r="G89" s="292"/>
      <c r="H89" s="292"/>
      <c r="I89" s="13"/>
      <c r="J89" s="13"/>
      <c r="K89" s="13"/>
    </row>
    <row r="90" spans="2:11">
      <c r="B90" s="292"/>
      <c r="C90" s="292"/>
      <c r="D90" s="292"/>
      <c r="E90" s="292"/>
      <c r="F90" s="292"/>
      <c r="G90" s="292"/>
      <c r="H90" s="292"/>
      <c r="I90" s="13"/>
      <c r="J90" s="13"/>
      <c r="K90" s="13"/>
    </row>
    <row r="91" spans="2:11">
      <c r="B91" s="292"/>
      <c r="C91" s="292"/>
      <c r="D91" s="292"/>
      <c r="E91" s="292"/>
      <c r="F91" s="292"/>
      <c r="G91" s="292"/>
      <c r="H91" s="292"/>
      <c r="I91" s="13"/>
      <c r="J91" s="13"/>
      <c r="K91" s="13"/>
    </row>
    <row r="92" spans="2:11">
      <c r="B92" s="292"/>
      <c r="C92" s="292"/>
      <c r="D92" s="292"/>
      <c r="E92" s="292"/>
      <c r="F92" s="292"/>
      <c r="G92" s="292"/>
      <c r="H92" s="292"/>
      <c r="I92" s="13"/>
      <c r="J92" s="13"/>
      <c r="K92" s="13"/>
    </row>
    <row r="93" spans="2:11">
      <c r="B93" s="292"/>
      <c r="C93" s="292"/>
      <c r="D93" s="292"/>
      <c r="E93" s="292"/>
      <c r="F93" s="292"/>
      <c r="G93" s="292"/>
      <c r="H93" s="292"/>
      <c r="I93" s="13"/>
      <c r="J93" s="13"/>
      <c r="K93" s="13"/>
    </row>
    <row r="94" spans="2:11">
      <c r="B94" s="292"/>
      <c r="C94" s="292"/>
      <c r="D94" s="292"/>
      <c r="E94" s="292"/>
      <c r="F94" s="292"/>
      <c r="G94" s="292"/>
      <c r="H94" s="292"/>
      <c r="I94" s="13"/>
      <c r="J94" s="13"/>
      <c r="K94" s="13"/>
    </row>
    <row r="95" spans="2:11">
      <c r="B95" s="292"/>
      <c r="C95" s="292"/>
      <c r="D95" s="292"/>
      <c r="E95" s="292"/>
      <c r="F95" s="292"/>
      <c r="G95" s="292"/>
      <c r="H95" s="292"/>
      <c r="I95" s="13"/>
      <c r="J95" s="13"/>
      <c r="K95" s="13"/>
    </row>
    <row r="96" spans="2:11">
      <c r="B96" s="292"/>
      <c r="C96" s="292"/>
      <c r="D96" s="292"/>
      <c r="E96" s="292"/>
      <c r="F96" s="292"/>
      <c r="G96" s="292"/>
      <c r="H96" s="292"/>
      <c r="I96" s="13"/>
      <c r="J96" s="13"/>
      <c r="K96" s="13"/>
    </row>
    <row r="97" spans="2:11">
      <c r="B97" s="292"/>
      <c r="C97" s="292"/>
      <c r="D97" s="292"/>
      <c r="E97" s="292"/>
      <c r="F97" s="292"/>
      <c r="G97" s="292"/>
      <c r="H97" s="292"/>
      <c r="I97" s="13"/>
      <c r="J97" s="13"/>
      <c r="K97" s="13"/>
    </row>
    <row r="98" spans="2:11">
      <c r="B98" s="292"/>
      <c r="C98" s="292"/>
      <c r="D98" s="292"/>
      <c r="E98" s="292"/>
      <c r="F98" s="292"/>
      <c r="G98" s="292"/>
      <c r="H98" s="292"/>
      <c r="I98" s="13"/>
      <c r="J98" s="13"/>
      <c r="K98" s="13"/>
    </row>
    <row r="99" spans="2:11">
      <c r="B99" s="292"/>
      <c r="C99" s="292"/>
      <c r="D99" s="292"/>
      <c r="E99" s="292"/>
      <c r="F99" s="292"/>
      <c r="G99" s="292"/>
      <c r="H99" s="292"/>
      <c r="I99" s="13"/>
      <c r="J99" s="13"/>
      <c r="K99" s="13"/>
    </row>
    <row r="100" spans="2:11">
      <c r="B100" s="292"/>
      <c r="C100" s="292"/>
      <c r="D100" s="292"/>
      <c r="E100" s="292"/>
      <c r="F100" s="292"/>
      <c r="G100" s="292"/>
      <c r="H100" s="292"/>
      <c r="I100" s="13"/>
      <c r="J100" s="13"/>
      <c r="K100" s="13"/>
    </row>
    <row r="101" spans="2:11">
      <c r="B101" s="292"/>
      <c r="C101" s="292"/>
      <c r="D101" s="292"/>
      <c r="E101" s="292"/>
      <c r="F101" s="292"/>
      <c r="G101" s="292"/>
      <c r="H101" s="292"/>
      <c r="I101" s="13"/>
      <c r="J101" s="13"/>
      <c r="K101" s="13"/>
    </row>
    <row r="102" spans="2:11">
      <c r="B102" s="292"/>
      <c r="C102" s="292"/>
      <c r="D102" s="292"/>
      <c r="E102" s="292"/>
      <c r="F102" s="292"/>
      <c r="G102" s="292"/>
      <c r="H102" s="292"/>
      <c r="I102" s="13"/>
      <c r="J102" s="13"/>
      <c r="K102" s="13"/>
    </row>
    <row r="103" spans="2:11">
      <c r="B103" s="292"/>
      <c r="C103" s="292"/>
      <c r="D103" s="292"/>
      <c r="E103" s="292"/>
      <c r="F103" s="292"/>
      <c r="G103" s="292"/>
      <c r="H103" s="292"/>
      <c r="I103" s="13"/>
      <c r="J103" s="13"/>
      <c r="K103" s="13"/>
    </row>
    <row r="104" spans="2:11">
      <c r="B104" s="292"/>
      <c r="C104" s="292"/>
      <c r="D104" s="292"/>
      <c r="E104" s="292"/>
      <c r="F104" s="292"/>
      <c r="G104" s="292"/>
      <c r="H104" s="292"/>
      <c r="I104" s="13"/>
      <c r="J104" s="13"/>
      <c r="K104" s="13"/>
    </row>
    <row r="105" spans="2:11">
      <c r="B105" s="292"/>
      <c r="C105" s="292"/>
      <c r="D105" s="292"/>
      <c r="E105" s="292"/>
      <c r="F105" s="292"/>
      <c r="G105" s="292"/>
      <c r="H105" s="292"/>
      <c r="I105" s="13"/>
      <c r="J105" s="13"/>
      <c r="K105" s="13"/>
    </row>
    <row r="106" spans="2:11">
      <c r="B106" s="292"/>
      <c r="C106" s="292"/>
      <c r="D106" s="292"/>
      <c r="E106" s="292"/>
      <c r="F106" s="292"/>
      <c r="G106" s="292"/>
      <c r="H106" s="292"/>
      <c r="I106" s="13"/>
      <c r="J106" s="13"/>
      <c r="K106" s="13"/>
    </row>
    <row r="107" spans="2:11">
      <c r="B107" s="292"/>
      <c r="C107" s="292"/>
      <c r="D107" s="292"/>
      <c r="E107" s="292"/>
      <c r="F107" s="292"/>
      <c r="G107" s="292"/>
      <c r="H107" s="292"/>
      <c r="I107" s="13"/>
      <c r="J107" s="13"/>
      <c r="K107" s="13"/>
    </row>
    <row r="108" spans="2:11">
      <c r="B108" s="292"/>
      <c r="C108" s="292"/>
      <c r="D108" s="292"/>
      <c r="E108" s="292"/>
      <c r="F108" s="292"/>
      <c r="G108" s="292"/>
      <c r="H108" s="292"/>
      <c r="I108" s="13"/>
      <c r="J108" s="13"/>
      <c r="K108" s="13"/>
    </row>
    <row r="109" spans="2:11">
      <c r="B109" s="292"/>
      <c r="C109" s="292"/>
      <c r="D109" s="292"/>
      <c r="E109" s="292"/>
      <c r="F109" s="292"/>
      <c r="G109" s="292"/>
      <c r="H109" s="292"/>
      <c r="I109" s="13"/>
      <c r="J109" s="13"/>
      <c r="K109" s="13"/>
    </row>
    <row r="110" spans="2:11">
      <c r="B110" s="292"/>
      <c r="C110" s="292"/>
      <c r="D110" s="292"/>
      <c r="E110" s="292"/>
      <c r="F110" s="292"/>
      <c r="G110" s="292"/>
      <c r="H110" s="292"/>
      <c r="I110" s="13"/>
      <c r="J110" s="13"/>
      <c r="K110" s="13"/>
    </row>
    <row r="111" spans="2:11">
      <c r="B111" s="292"/>
      <c r="C111" s="292"/>
      <c r="D111" s="292"/>
      <c r="E111" s="292"/>
      <c r="F111" s="292"/>
      <c r="G111" s="292"/>
      <c r="H111" s="292"/>
      <c r="I111" s="13"/>
      <c r="J111" s="13"/>
      <c r="K111" s="13"/>
    </row>
    <row r="112" spans="2:11">
      <c r="B112" s="292"/>
      <c r="C112" s="292"/>
      <c r="D112" s="292"/>
      <c r="E112" s="292"/>
      <c r="F112" s="292"/>
      <c r="G112" s="292"/>
      <c r="H112" s="292"/>
      <c r="I112" s="13"/>
      <c r="J112" s="13"/>
      <c r="K112" s="13"/>
    </row>
    <row r="113" spans="2:11">
      <c r="B113" s="13"/>
      <c r="C113" s="13"/>
      <c r="D113" s="13"/>
      <c r="E113" s="13"/>
      <c r="F113" s="13"/>
      <c r="G113" s="13"/>
      <c r="H113" s="13"/>
      <c r="I113" s="13"/>
      <c r="J113" s="13"/>
      <c r="K113" s="13"/>
    </row>
    <row r="114" spans="2:11">
      <c r="B114" s="13"/>
      <c r="C114" s="13"/>
      <c r="D114" s="13"/>
      <c r="E114" s="13"/>
      <c r="F114" s="13"/>
      <c r="G114" s="13"/>
      <c r="H114" s="13"/>
      <c r="I114" s="13"/>
      <c r="J114" s="13"/>
      <c r="K114" s="13"/>
    </row>
    <row r="115" spans="2:11">
      <c r="B115" s="13"/>
      <c r="C115" s="13"/>
      <c r="D115" s="13"/>
      <c r="E115" s="13"/>
      <c r="F115" s="13"/>
      <c r="G115" s="13"/>
      <c r="H115" s="13"/>
      <c r="I115" s="13"/>
      <c r="J115" s="13"/>
      <c r="K115" s="13"/>
    </row>
    <row r="116" spans="2:11">
      <c r="B116" s="13"/>
      <c r="C116" s="13"/>
      <c r="D116" s="13"/>
      <c r="E116" s="13"/>
      <c r="F116" s="13"/>
      <c r="G116" s="13"/>
      <c r="H116" s="13"/>
      <c r="I116" s="13"/>
      <c r="J116" s="13"/>
      <c r="K116" s="13"/>
    </row>
    <row r="117" spans="2:11">
      <c r="B117" s="13"/>
      <c r="C117" s="13"/>
      <c r="D117" s="13"/>
      <c r="E117" s="13"/>
      <c r="F117" s="13"/>
      <c r="G117" s="13"/>
      <c r="H117" s="13"/>
      <c r="I117" s="13"/>
      <c r="J117" s="13"/>
      <c r="K117" s="13"/>
    </row>
    <row r="118" spans="2:11">
      <c r="B118" s="13"/>
      <c r="C118" s="13"/>
      <c r="D118" s="13"/>
      <c r="E118" s="13"/>
      <c r="F118" s="13"/>
      <c r="G118" s="13"/>
      <c r="H118" s="13"/>
      <c r="I118" s="13"/>
      <c r="J118" s="13"/>
      <c r="K118" s="13"/>
    </row>
    <row r="119" spans="2:11">
      <c r="B119" s="13"/>
      <c r="C119" s="13"/>
      <c r="D119" s="13"/>
      <c r="E119" s="13"/>
      <c r="F119" s="13"/>
      <c r="G119" s="13"/>
      <c r="H119" s="13"/>
      <c r="I119" s="13"/>
      <c r="J119" s="13"/>
      <c r="K119" s="13"/>
    </row>
    <row r="120" spans="2:11">
      <c r="B120" s="13"/>
      <c r="C120" s="13"/>
      <c r="D120" s="13"/>
      <c r="E120" s="13"/>
      <c r="F120" s="13"/>
      <c r="G120" s="13"/>
      <c r="H120" s="13"/>
      <c r="I120" s="13"/>
      <c r="J120" s="13"/>
      <c r="K120" s="13"/>
    </row>
    <row r="121" spans="2:11">
      <c r="B121" s="13"/>
      <c r="C121" s="13"/>
      <c r="D121" s="13"/>
      <c r="E121" s="13"/>
      <c r="F121" s="13"/>
      <c r="G121" s="13"/>
      <c r="H121" s="13"/>
      <c r="I121" s="13"/>
      <c r="J121" s="13"/>
      <c r="K121" s="13"/>
    </row>
    <row r="122" spans="2:11">
      <c r="B122" s="13"/>
      <c r="C122" s="13"/>
      <c r="D122" s="13"/>
      <c r="E122" s="13"/>
      <c r="F122" s="13"/>
      <c r="G122" s="13"/>
      <c r="H122" s="13"/>
      <c r="I122" s="13"/>
      <c r="J122" s="13"/>
      <c r="K122" s="13"/>
    </row>
    <row r="123" spans="2:11">
      <c r="B123" s="13"/>
      <c r="C123" s="13"/>
      <c r="D123" s="13"/>
      <c r="E123" s="13"/>
      <c r="F123" s="13"/>
      <c r="G123" s="13"/>
      <c r="H123" s="13"/>
      <c r="I123" s="13"/>
      <c r="J123" s="13"/>
      <c r="K123" s="13"/>
    </row>
    <row r="124" spans="2:11">
      <c r="B124" s="13"/>
      <c r="C124" s="13"/>
      <c r="D124" s="13"/>
      <c r="E124" s="13"/>
      <c r="F124" s="13"/>
      <c r="G124" s="13"/>
      <c r="H124" s="13"/>
      <c r="I124" s="13"/>
      <c r="J124" s="13"/>
      <c r="K124" s="13"/>
    </row>
    <row r="125" spans="2:11">
      <c r="B125" s="13"/>
      <c r="C125" s="13"/>
      <c r="D125" s="13"/>
      <c r="E125" s="13"/>
      <c r="F125" s="13"/>
      <c r="G125" s="13"/>
      <c r="H125" s="13"/>
      <c r="I125" s="13"/>
      <c r="J125" s="13"/>
      <c r="K125" s="13"/>
    </row>
    <row r="126" spans="2:11">
      <c r="B126" s="13"/>
      <c r="C126" s="13"/>
      <c r="D126" s="13"/>
      <c r="E126" s="13"/>
      <c r="F126" s="13"/>
      <c r="G126" s="13"/>
      <c r="H126" s="13"/>
      <c r="I126" s="13"/>
      <c r="J126" s="13"/>
      <c r="K126" s="13"/>
    </row>
    <row r="127" spans="2:11">
      <c r="B127" s="13"/>
      <c r="C127" s="13"/>
      <c r="D127" s="13"/>
      <c r="E127" s="13"/>
      <c r="F127" s="13"/>
      <c r="G127" s="13"/>
      <c r="H127" s="13"/>
      <c r="I127" s="13"/>
      <c r="J127" s="13"/>
      <c r="K127" s="13"/>
    </row>
    <row r="128" spans="2:11">
      <c r="B128" s="13"/>
      <c r="C128" s="13"/>
      <c r="D128" s="13"/>
      <c r="E128" s="13"/>
      <c r="F128" s="13"/>
      <c r="G128" s="13"/>
      <c r="H128" s="13"/>
      <c r="I128" s="13"/>
      <c r="J128" s="13"/>
      <c r="K128" s="13"/>
    </row>
    <row r="129" spans="2:11">
      <c r="B129" s="13"/>
      <c r="C129" s="13"/>
      <c r="D129" s="13"/>
      <c r="E129" s="13"/>
      <c r="F129" s="13"/>
      <c r="G129" s="13"/>
      <c r="H129" s="13"/>
      <c r="I129" s="13"/>
      <c r="J129" s="13"/>
      <c r="K129" s="13"/>
    </row>
    <row r="130" spans="2:11">
      <c r="B130" s="13"/>
      <c r="C130" s="13"/>
      <c r="D130" s="13"/>
      <c r="E130" s="13"/>
      <c r="F130" s="13"/>
      <c r="G130" s="13"/>
      <c r="H130" s="13"/>
      <c r="I130" s="13"/>
      <c r="J130" s="13"/>
      <c r="K130" s="13"/>
    </row>
    <row r="131" spans="2:11">
      <c r="B131" s="13"/>
      <c r="C131" s="13"/>
      <c r="D131" s="13"/>
      <c r="E131" s="13"/>
      <c r="F131" s="13"/>
      <c r="G131" s="13"/>
      <c r="H131" s="13"/>
      <c r="I131" s="13"/>
      <c r="J131" s="13"/>
      <c r="K131" s="13"/>
    </row>
    <row r="132" spans="2:11">
      <c r="B132" s="13"/>
      <c r="C132" s="13"/>
      <c r="D132" s="13"/>
      <c r="E132" s="13"/>
      <c r="F132" s="13"/>
      <c r="G132" s="13"/>
      <c r="H132" s="13"/>
      <c r="I132" s="13"/>
      <c r="J132" s="13"/>
      <c r="K132" s="13"/>
    </row>
    <row r="133" spans="2:11">
      <c r="B133" s="13"/>
      <c r="C133" s="13"/>
      <c r="D133" s="13"/>
      <c r="E133" s="13"/>
      <c r="F133" s="13"/>
      <c r="G133" s="13"/>
      <c r="H133" s="13"/>
      <c r="I133" s="13"/>
      <c r="J133" s="13"/>
      <c r="K133" s="13"/>
    </row>
    <row r="134" spans="2:11">
      <c r="B134" s="13"/>
      <c r="C134" s="13"/>
      <c r="D134" s="13"/>
      <c r="E134" s="13"/>
      <c r="F134" s="13"/>
      <c r="G134" s="13"/>
      <c r="H134" s="13"/>
      <c r="I134" s="13"/>
      <c r="J134" s="13"/>
      <c r="K134" s="13"/>
    </row>
    <row r="135" spans="2:11">
      <c r="B135" s="13"/>
      <c r="C135" s="13"/>
      <c r="D135" s="13"/>
      <c r="E135" s="13"/>
      <c r="F135" s="13"/>
      <c r="G135" s="13"/>
      <c r="H135" s="13"/>
      <c r="I135" s="13"/>
      <c r="J135" s="13"/>
      <c r="K135" s="13"/>
    </row>
    <row r="136" spans="2:11">
      <c r="B136" s="13"/>
      <c r="C136" s="13"/>
      <c r="D136" s="13"/>
      <c r="E136" s="13"/>
      <c r="F136" s="13"/>
      <c r="G136" s="13"/>
      <c r="H136" s="13"/>
      <c r="I136" s="13"/>
      <c r="J136" s="13"/>
      <c r="K136" s="13"/>
    </row>
    <row r="137" spans="2:11">
      <c r="B137" s="13"/>
      <c r="C137" s="13"/>
      <c r="D137" s="13"/>
      <c r="E137" s="13"/>
      <c r="F137" s="13"/>
      <c r="G137" s="13"/>
      <c r="H137" s="13"/>
      <c r="I137" s="13"/>
      <c r="J137" s="13"/>
      <c r="K137" s="13"/>
    </row>
    <row r="138" spans="2:11">
      <c r="B138" s="13"/>
      <c r="C138" s="13"/>
      <c r="D138" s="13"/>
      <c r="E138" s="13"/>
      <c r="F138" s="13"/>
      <c r="G138" s="13"/>
      <c r="H138" s="13"/>
      <c r="I138" s="13"/>
      <c r="J138" s="13"/>
      <c r="K138" s="13"/>
    </row>
    <row r="139" spans="2:11">
      <c r="B139" s="13"/>
      <c r="C139" s="13"/>
      <c r="D139" s="13"/>
      <c r="E139" s="13"/>
      <c r="F139" s="13"/>
      <c r="G139" s="13"/>
      <c r="H139" s="13"/>
      <c r="I139" s="13"/>
      <c r="J139" s="13"/>
      <c r="K139" s="13"/>
    </row>
    <row r="140" spans="2:11">
      <c r="B140" s="13"/>
      <c r="C140" s="13"/>
      <c r="D140" s="13"/>
      <c r="E140" s="13"/>
      <c r="F140" s="13"/>
      <c r="G140" s="13"/>
      <c r="H140" s="13"/>
      <c r="I140" s="13"/>
      <c r="J140" s="13"/>
      <c r="K140" s="13"/>
    </row>
  </sheetData>
  <mergeCells count="1">
    <mergeCell ref="B1:H112"/>
  </mergeCells>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0"/>
  <sheetViews>
    <sheetView view="pageLayout" topLeftCell="A34" zoomScale="115" zoomScaleNormal="100" zoomScalePageLayoutView="115" workbookViewId="0">
      <selection activeCell="E4" sqref="D4:H4"/>
    </sheetView>
  </sheetViews>
  <sheetFormatPr defaultColWidth="9.140625" defaultRowHeight="12.75"/>
  <cols>
    <col min="1" max="1" width="3.5703125" style="33" bestFit="1" customWidth="1"/>
    <col min="2" max="2" width="4.140625" style="65" bestFit="1" customWidth="1"/>
    <col min="3" max="3" width="44" style="33" customWidth="1"/>
    <col min="4" max="4" width="4.7109375" style="35" bestFit="1" customWidth="1"/>
    <col min="5" max="5" width="7.140625" style="33" bestFit="1" customWidth="1"/>
    <col min="6" max="6" width="2.140625" style="33" bestFit="1" customWidth="1"/>
    <col min="7" max="8" width="9.140625" style="33" customWidth="1"/>
    <col min="9" max="16384" width="9.140625" style="33"/>
  </cols>
  <sheetData>
    <row r="1" spans="1:9" ht="22.5">
      <c r="A1" s="75" t="s">
        <v>335</v>
      </c>
      <c r="B1" s="95" t="s">
        <v>9</v>
      </c>
      <c r="C1" s="29" t="s">
        <v>10</v>
      </c>
      <c r="D1" s="29" t="s">
        <v>11</v>
      </c>
      <c r="E1" s="29" t="s">
        <v>12</v>
      </c>
      <c r="F1" s="29"/>
      <c r="G1" s="29" t="s">
        <v>13</v>
      </c>
      <c r="H1" s="30" t="s">
        <v>14</v>
      </c>
    </row>
    <row r="2" spans="1:9" ht="30.75" customHeight="1">
      <c r="A2" s="88"/>
      <c r="B2" s="285" t="s">
        <v>71</v>
      </c>
      <c r="C2" s="285"/>
      <c r="D2" s="285"/>
      <c r="E2" s="285"/>
      <c r="F2" s="285"/>
      <c r="G2" s="29"/>
      <c r="H2" s="30"/>
    </row>
    <row r="3" spans="1:9" s="96" customFormat="1" ht="102">
      <c r="A3" s="250"/>
      <c r="B3" s="177">
        <v>1</v>
      </c>
      <c r="C3" s="13" t="s">
        <v>284</v>
      </c>
      <c r="D3" s="33"/>
      <c r="E3" s="33"/>
      <c r="F3" s="33"/>
    </row>
    <row r="4" spans="1:9" s="96" customFormat="1" ht="140.25">
      <c r="B4" s="55"/>
      <c r="C4" s="13" t="s">
        <v>271</v>
      </c>
      <c r="D4" s="33"/>
      <c r="E4" s="293" t="s">
        <v>431</v>
      </c>
      <c r="F4" s="293"/>
      <c r="G4" s="293"/>
      <c r="H4" s="293"/>
    </row>
    <row r="5" spans="1:9" s="96" customFormat="1">
      <c r="A5" s="250" t="s">
        <v>334</v>
      </c>
      <c r="B5" s="119"/>
      <c r="C5" s="57" t="s">
        <v>272</v>
      </c>
      <c r="D5" s="19" t="s">
        <v>23</v>
      </c>
      <c r="E5" s="65">
        <f>'I. b. RUŠENJA I DEMONTAŽE'!E13</f>
        <v>48</v>
      </c>
      <c r="F5" s="67" t="s">
        <v>0</v>
      </c>
      <c r="G5" s="33">
        <v>55</v>
      </c>
      <c r="H5" s="33">
        <f>E5*G5</f>
        <v>2640</v>
      </c>
      <c r="I5" s="57"/>
    </row>
    <row r="6" spans="1:9" s="96" customFormat="1">
      <c r="A6" s="250" t="s">
        <v>334</v>
      </c>
      <c r="B6" s="119"/>
      <c r="C6" s="57" t="s">
        <v>259</v>
      </c>
      <c r="D6" s="19" t="s">
        <v>23</v>
      </c>
      <c r="E6" s="65">
        <f>ROUNDUP(62.65,0)</f>
        <v>63</v>
      </c>
      <c r="F6" s="67" t="s">
        <v>0</v>
      </c>
      <c r="G6" s="33">
        <v>65</v>
      </c>
      <c r="H6" s="33">
        <f>E6*G6</f>
        <v>4095</v>
      </c>
    </row>
    <row r="7" spans="1:9" s="96" customFormat="1">
      <c r="B7" s="55"/>
      <c r="C7" s="13"/>
      <c r="D7" s="33"/>
      <c r="E7" s="33"/>
      <c r="F7" s="33"/>
    </row>
    <row r="8" spans="1:9" s="96" customFormat="1">
      <c r="B8" s="177">
        <v>2</v>
      </c>
      <c r="C8" s="131" t="s">
        <v>275</v>
      </c>
      <c r="D8" s="33"/>
      <c r="E8" s="33"/>
      <c r="F8" s="33"/>
    </row>
    <row r="9" spans="1:9" ht="140.25">
      <c r="B9" s="55"/>
      <c r="C9" s="13" t="s">
        <v>276</v>
      </c>
      <c r="D9" s="19"/>
      <c r="E9" s="65"/>
      <c r="F9" s="67"/>
    </row>
    <row r="10" spans="1:9" ht="127.5">
      <c r="B10" s="55"/>
      <c r="C10" s="13" t="s">
        <v>273</v>
      </c>
      <c r="D10" s="19"/>
      <c r="E10" s="65"/>
      <c r="F10" s="67"/>
    </row>
    <row r="11" spans="1:9" ht="76.5">
      <c r="B11" s="55"/>
      <c r="C11" s="230" t="s">
        <v>277</v>
      </c>
      <c r="D11" s="19"/>
      <c r="E11" s="65"/>
      <c r="F11" s="67"/>
    </row>
    <row r="12" spans="1:9">
      <c r="A12" s="250" t="s">
        <v>334</v>
      </c>
      <c r="B12" s="234" t="s">
        <v>60</v>
      </c>
      <c r="C12" s="231" t="s">
        <v>58</v>
      </c>
      <c r="D12" s="19" t="s">
        <v>2</v>
      </c>
      <c r="E12" s="79">
        <v>4</v>
      </c>
      <c r="F12" s="67" t="s">
        <v>0</v>
      </c>
    </row>
    <row r="13" spans="1:9">
      <c r="A13" s="250" t="s">
        <v>334</v>
      </c>
      <c r="B13" s="234" t="s">
        <v>62</v>
      </c>
      <c r="C13" s="231" t="s">
        <v>278</v>
      </c>
      <c r="D13" s="19" t="s">
        <v>23</v>
      </c>
      <c r="E13" s="79">
        <f>2*15.5</f>
        <v>31</v>
      </c>
      <c r="F13" s="67" t="s">
        <v>0</v>
      </c>
    </row>
    <row r="14" spans="1:9">
      <c r="A14" s="250" t="s">
        <v>334</v>
      </c>
      <c r="B14" s="234" t="s">
        <v>63</v>
      </c>
      <c r="C14" s="231" t="s">
        <v>57</v>
      </c>
      <c r="D14" s="19" t="s">
        <v>2</v>
      </c>
      <c r="E14" s="79">
        <f>E13/2</f>
        <v>15.5</v>
      </c>
      <c r="F14" s="67" t="s">
        <v>0</v>
      </c>
    </row>
    <row r="15" spans="1:9">
      <c r="A15" s="250" t="s">
        <v>334</v>
      </c>
      <c r="B15" s="234" t="s">
        <v>64</v>
      </c>
      <c r="C15" s="231" t="s">
        <v>274</v>
      </c>
      <c r="D15" s="19" t="s">
        <v>23</v>
      </c>
      <c r="E15" s="79">
        <f>'I. b. RUŠENJA I DEMONTAŽE'!E63</f>
        <v>6</v>
      </c>
      <c r="F15" s="67" t="s">
        <v>0</v>
      </c>
    </row>
    <row r="16" spans="1:9">
      <c r="A16" s="250" t="s">
        <v>334</v>
      </c>
      <c r="B16" s="234" t="s">
        <v>65</v>
      </c>
      <c r="C16" s="231" t="s">
        <v>57</v>
      </c>
      <c r="D16" s="19" t="s">
        <v>2</v>
      </c>
      <c r="E16" s="79">
        <f>ROUNDUP(E15/0.8,0)</f>
        <v>8</v>
      </c>
      <c r="F16" s="67" t="s">
        <v>0</v>
      </c>
    </row>
    <row r="17" spans="1:6">
      <c r="A17" s="250" t="s">
        <v>334</v>
      </c>
      <c r="B17" s="234" t="s">
        <v>66</v>
      </c>
      <c r="C17" s="231" t="s">
        <v>59</v>
      </c>
      <c r="D17" s="19" t="s">
        <v>2</v>
      </c>
      <c r="E17" s="79">
        <v>4</v>
      </c>
      <c r="F17" s="67" t="s">
        <v>0</v>
      </c>
    </row>
    <row r="18" spans="1:6">
      <c r="B18" s="174"/>
      <c r="C18" s="232"/>
      <c r="D18" s="19"/>
      <c r="E18" s="79"/>
      <c r="F18" s="67"/>
    </row>
    <row r="19" spans="1:6" ht="114.75">
      <c r="B19" s="177">
        <v>3</v>
      </c>
      <c r="C19" s="13" t="s">
        <v>282</v>
      </c>
      <c r="D19" s="33"/>
    </row>
    <row r="20" spans="1:6" ht="38.25">
      <c r="B20" s="177"/>
      <c r="C20" s="13" t="s">
        <v>283</v>
      </c>
      <c r="D20" s="33"/>
    </row>
    <row r="21" spans="1:6" ht="25.5">
      <c r="A21" s="250" t="s">
        <v>334</v>
      </c>
      <c r="B21" s="234"/>
      <c r="C21" s="235" t="s">
        <v>301</v>
      </c>
      <c r="D21" s="19" t="s">
        <v>2</v>
      </c>
      <c r="E21" s="11">
        <v>11</v>
      </c>
      <c r="F21" s="12" t="s">
        <v>0</v>
      </c>
    </row>
    <row r="22" spans="1:6">
      <c r="B22" s="177"/>
      <c r="C22" s="233"/>
      <c r="D22" s="69"/>
      <c r="E22" s="104"/>
      <c r="F22" s="105"/>
    </row>
    <row r="23" spans="1:6" ht="127.5">
      <c r="B23" s="177">
        <v>4</v>
      </c>
      <c r="C23" s="13" t="s">
        <v>280</v>
      </c>
      <c r="D23" s="33"/>
    </row>
    <row r="24" spans="1:6" ht="76.5">
      <c r="B24" s="177"/>
      <c r="C24" s="13" t="s">
        <v>281</v>
      </c>
      <c r="D24" s="33"/>
    </row>
    <row r="25" spans="1:6" ht="25.5">
      <c r="A25" s="250" t="s">
        <v>334</v>
      </c>
      <c r="B25" s="177"/>
      <c r="C25" s="235" t="s">
        <v>279</v>
      </c>
      <c r="D25" s="19" t="s">
        <v>2</v>
      </c>
      <c r="E25" s="11">
        <v>1</v>
      </c>
      <c r="F25" s="12" t="s">
        <v>0</v>
      </c>
    </row>
    <row r="26" spans="1:6">
      <c r="A26" s="250"/>
      <c r="B26" s="177"/>
      <c r="C26" s="235"/>
      <c r="D26" s="19"/>
      <c r="E26" s="11"/>
      <c r="F26" s="12"/>
    </row>
    <row r="27" spans="1:6">
      <c r="A27" s="250"/>
      <c r="B27" s="177">
        <v>5</v>
      </c>
      <c r="C27" s="13" t="s">
        <v>371</v>
      </c>
      <c r="D27" s="33"/>
    </row>
    <row r="28" spans="1:6" ht="38.25">
      <c r="A28" s="250"/>
      <c r="B28" s="177"/>
      <c r="C28" s="13" t="s">
        <v>372</v>
      </c>
      <c r="D28" s="33"/>
    </row>
    <row r="29" spans="1:6" ht="38.25">
      <c r="A29" s="250"/>
      <c r="B29" s="177"/>
      <c r="C29" s="13" t="s">
        <v>373</v>
      </c>
      <c r="D29" s="33"/>
    </row>
    <row r="30" spans="1:6" ht="51">
      <c r="A30" s="250"/>
      <c r="B30" s="177"/>
      <c r="C30" s="13" t="s">
        <v>374</v>
      </c>
      <c r="D30" s="33"/>
    </row>
    <row r="31" spans="1:6">
      <c r="A31" s="250" t="s">
        <v>369</v>
      </c>
      <c r="B31" s="177"/>
      <c r="C31" s="13" t="s">
        <v>370</v>
      </c>
      <c r="D31" s="19" t="s">
        <v>2</v>
      </c>
      <c r="E31" s="11">
        <v>12</v>
      </c>
      <c r="F31" s="12" t="s">
        <v>0</v>
      </c>
    </row>
    <row r="32" spans="1:6">
      <c r="A32" s="250"/>
      <c r="B32" s="177"/>
      <c r="C32" s="13"/>
      <c r="D32" s="33"/>
    </row>
    <row r="33" spans="1:8">
      <c r="A33" s="250"/>
      <c r="B33" s="177">
        <v>6</v>
      </c>
      <c r="C33" s="66" t="s">
        <v>375</v>
      </c>
      <c r="D33" s="33"/>
    </row>
    <row r="34" spans="1:8" ht="51">
      <c r="A34" s="250"/>
      <c r="B34" s="177"/>
      <c r="C34" s="66" t="s">
        <v>376</v>
      </c>
      <c r="D34" s="33"/>
    </row>
    <row r="35" spans="1:8" ht="51">
      <c r="A35" s="250"/>
      <c r="B35" s="177"/>
      <c r="C35" s="66" t="s">
        <v>377</v>
      </c>
      <c r="D35" s="33"/>
    </row>
    <row r="36" spans="1:8" ht="38.25">
      <c r="A36" s="250"/>
      <c r="B36" s="177"/>
      <c r="C36" s="66" t="s">
        <v>378</v>
      </c>
      <c r="D36" s="33"/>
    </row>
    <row r="37" spans="1:8" ht="51">
      <c r="A37" s="250" t="s">
        <v>369</v>
      </c>
      <c r="B37" s="177"/>
      <c r="C37" s="66" t="s">
        <v>379</v>
      </c>
      <c r="D37" s="19" t="s">
        <v>40</v>
      </c>
      <c r="E37" s="11">
        <v>65</v>
      </c>
      <c r="F37" s="12" t="s">
        <v>0</v>
      </c>
    </row>
    <row r="38" spans="1:8">
      <c r="C38" s="1"/>
    </row>
    <row r="39" spans="1:8">
      <c r="C39" s="58"/>
      <c r="D39" s="97"/>
      <c r="E39" s="56"/>
      <c r="F39" s="56"/>
      <c r="G39" s="191"/>
      <c r="H39" s="56"/>
    </row>
    <row r="40" spans="1:8">
      <c r="C40" s="34" t="s">
        <v>26</v>
      </c>
      <c r="D40" s="34"/>
      <c r="E40" s="34"/>
      <c r="F40" s="34"/>
      <c r="H40" s="55">
        <f>SUM(H3:H38)</f>
        <v>6735</v>
      </c>
    </row>
  </sheetData>
  <mergeCells count="2">
    <mergeCell ref="B2:F2"/>
    <mergeCell ref="E4:H4"/>
  </mergeCells>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List14"/>
  <dimension ref="B2:H39"/>
  <sheetViews>
    <sheetView view="pageLayout" zoomScaleNormal="100" workbookViewId="0">
      <selection activeCell="I17" sqref="I17"/>
    </sheetView>
  </sheetViews>
  <sheetFormatPr defaultRowHeight="12.75"/>
  <cols>
    <col min="8" max="9" width="8.85546875" customWidth="1"/>
  </cols>
  <sheetData>
    <row r="2" spans="2:8">
      <c r="B2" s="283" t="s">
        <v>69</v>
      </c>
      <c r="C2" s="284"/>
      <c r="D2" s="284"/>
      <c r="E2" s="284"/>
      <c r="F2" s="284"/>
      <c r="G2" s="284"/>
      <c r="H2" s="284"/>
    </row>
    <row r="3" spans="2:8">
      <c r="B3" s="284"/>
      <c r="C3" s="284"/>
      <c r="D3" s="284"/>
      <c r="E3" s="284"/>
      <c r="F3" s="284"/>
      <c r="G3" s="284"/>
      <c r="H3" s="284"/>
    </row>
    <row r="4" spans="2:8">
      <c r="B4" s="284"/>
      <c r="C4" s="284"/>
      <c r="D4" s="284"/>
      <c r="E4" s="284"/>
      <c r="F4" s="284"/>
      <c r="G4" s="284"/>
      <c r="H4" s="284"/>
    </row>
    <row r="5" spans="2:8">
      <c r="B5" s="284"/>
      <c r="C5" s="284"/>
      <c r="D5" s="284"/>
      <c r="E5" s="284"/>
      <c r="F5" s="284"/>
      <c r="G5" s="284"/>
      <c r="H5" s="284"/>
    </row>
    <row r="6" spans="2:8">
      <c r="B6" s="284"/>
      <c r="C6" s="284"/>
      <c r="D6" s="284"/>
      <c r="E6" s="284"/>
      <c r="F6" s="284"/>
      <c r="G6" s="284"/>
      <c r="H6" s="284"/>
    </row>
    <row r="7" spans="2:8">
      <c r="B7" s="284"/>
      <c r="C7" s="284"/>
      <c r="D7" s="284"/>
      <c r="E7" s="284"/>
      <c r="F7" s="284"/>
      <c r="G7" s="284"/>
      <c r="H7" s="284"/>
    </row>
    <row r="8" spans="2:8">
      <c r="B8" s="284"/>
      <c r="C8" s="284"/>
      <c r="D8" s="284"/>
      <c r="E8" s="284"/>
      <c r="F8" s="284"/>
      <c r="G8" s="284"/>
      <c r="H8" s="284"/>
    </row>
    <row r="9" spans="2:8">
      <c r="B9" s="284"/>
      <c r="C9" s="284"/>
      <c r="D9" s="284"/>
      <c r="E9" s="284"/>
      <c r="F9" s="284"/>
      <c r="G9" s="284"/>
      <c r="H9" s="284"/>
    </row>
    <row r="10" spans="2:8">
      <c r="B10" s="284"/>
      <c r="C10" s="284"/>
      <c r="D10" s="284"/>
      <c r="E10" s="284"/>
      <c r="F10" s="284"/>
      <c r="G10" s="284"/>
      <c r="H10" s="284"/>
    </row>
    <row r="11" spans="2:8">
      <c r="B11" s="284"/>
      <c r="C11" s="284"/>
      <c r="D11" s="284"/>
      <c r="E11" s="284"/>
      <c r="F11" s="284"/>
      <c r="G11" s="284"/>
      <c r="H11" s="284"/>
    </row>
    <row r="12" spans="2:8">
      <c r="B12" s="284"/>
      <c r="C12" s="284"/>
      <c r="D12" s="284"/>
      <c r="E12" s="284"/>
      <c r="F12" s="284"/>
      <c r="G12" s="284"/>
      <c r="H12" s="284"/>
    </row>
    <row r="13" spans="2:8">
      <c r="B13" s="284"/>
      <c r="C13" s="284"/>
      <c r="D13" s="284"/>
      <c r="E13" s="284"/>
      <c r="F13" s="284"/>
      <c r="G13" s="284"/>
      <c r="H13" s="284"/>
    </row>
    <row r="14" spans="2:8">
      <c r="B14" s="284"/>
      <c r="C14" s="284"/>
      <c r="D14" s="284"/>
      <c r="E14" s="284"/>
      <c r="F14" s="284"/>
      <c r="G14" s="284"/>
      <c r="H14" s="284"/>
    </row>
    <row r="15" spans="2:8">
      <c r="B15" s="284"/>
      <c r="C15" s="284"/>
      <c r="D15" s="284"/>
      <c r="E15" s="284"/>
      <c r="F15" s="284"/>
      <c r="G15" s="284"/>
      <c r="H15" s="284"/>
    </row>
    <row r="16" spans="2:8">
      <c r="B16" s="284"/>
      <c r="C16" s="284"/>
      <c r="D16" s="284"/>
      <c r="E16" s="284"/>
      <c r="F16" s="284"/>
      <c r="G16" s="284"/>
      <c r="H16" s="284"/>
    </row>
    <row r="17" spans="2:8">
      <c r="B17" s="284"/>
      <c r="C17" s="284"/>
      <c r="D17" s="284"/>
      <c r="E17" s="284"/>
      <c r="F17" s="284"/>
      <c r="G17" s="284"/>
      <c r="H17" s="284"/>
    </row>
    <row r="18" spans="2:8">
      <c r="B18" s="284"/>
      <c r="C18" s="284"/>
      <c r="D18" s="284"/>
      <c r="E18" s="284"/>
      <c r="F18" s="284"/>
      <c r="G18" s="284"/>
      <c r="H18" s="284"/>
    </row>
    <row r="19" spans="2:8">
      <c r="B19" s="284"/>
      <c r="C19" s="284"/>
      <c r="D19" s="284"/>
      <c r="E19" s="284"/>
      <c r="F19" s="284"/>
      <c r="G19" s="284"/>
      <c r="H19" s="284"/>
    </row>
    <row r="20" spans="2:8">
      <c r="B20" s="284"/>
      <c r="C20" s="284"/>
      <c r="D20" s="284"/>
      <c r="E20" s="284"/>
      <c r="F20" s="284"/>
      <c r="G20" s="284"/>
      <c r="H20" s="284"/>
    </row>
    <row r="21" spans="2:8">
      <c r="B21" s="284"/>
      <c r="C21" s="284"/>
      <c r="D21" s="284"/>
      <c r="E21" s="284"/>
      <c r="F21" s="284"/>
      <c r="G21" s="284"/>
      <c r="H21" s="284"/>
    </row>
    <row r="22" spans="2:8">
      <c r="B22" s="284"/>
      <c r="C22" s="284"/>
      <c r="D22" s="284"/>
      <c r="E22" s="284"/>
      <c r="F22" s="284"/>
      <c r="G22" s="284"/>
      <c r="H22" s="284"/>
    </row>
    <row r="23" spans="2:8">
      <c r="B23" s="284"/>
      <c r="C23" s="284"/>
      <c r="D23" s="284"/>
      <c r="E23" s="284"/>
      <c r="F23" s="284"/>
      <c r="G23" s="284"/>
      <c r="H23" s="284"/>
    </row>
    <row r="24" spans="2:8">
      <c r="B24" s="284"/>
      <c r="C24" s="284"/>
      <c r="D24" s="284"/>
      <c r="E24" s="284"/>
      <c r="F24" s="284"/>
      <c r="G24" s="284"/>
      <c r="H24" s="284"/>
    </row>
    <row r="25" spans="2:8">
      <c r="B25" s="284"/>
      <c r="C25" s="284"/>
      <c r="D25" s="284"/>
      <c r="E25" s="284"/>
      <c r="F25" s="284"/>
      <c r="G25" s="284"/>
      <c r="H25" s="284"/>
    </row>
    <row r="26" spans="2:8">
      <c r="B26" s="284"/>
      <c r="C26" s="284"/>
      <c r="D26" s="284"/>
      <c r="E26" s="284"/>
      <c r="F26" s="284"/>
      <c r="G26" s="284"/>
      <c r="H26" s="284"/>
    </row>
    <row r="27" spans="2:8">
      <c r="B27" s="284"/>
      <c r="C27" s="284"/>
      <c r="D27" s="284"/>
      <c r="E27" s="284"/>
      <c r="F27" s="284"/>
      <c r="G27" s="284"/>
      <c r="H27" s="284"/>
    </row>
    <row r="28" spans="2:8">
      <c r="B28" s="284"/>
      <c r="C28" s="284"/>
      <c r="D28" s="284"/>
      <c r="E28" s="284"/>
      <c r="F28" s="284"/>
      <c r="G28" s="284"/>
      <c r="H28" s="284"/>
    </row>
    <row r="29" spans="2:8">
      <c r="B29" s="284"/>
      <c r="C29" s="284"/>
      <c r="D29" s="284"/>
      <c r="E29" s="284"/>
      <c r="F29" s="284"/>
      <c r="G29" s="284"/>
      <c r="H29" s="284"/>
    </row>
    <row r="30" spans="2:8">
      <c r="B30" s="284"/>
      <c r="C30" s="284"/>
      <c r="D30" s="284"/>
      <c r="E30" s="284"/>
      <c r="F30" s="284"/>
      <c r="G30" s="284"/>
      <c r="H30" s="284"/>
    </row>
    <row r="31" spans="2:8">
      <c r="B31" s="284"/>
      <c r="C31" s="284"/>
      <c r="D31" s="284"/>
      <c r="E31" s="284"/>
      <c r="F31" s="284"/>
      <c r="G31" s="284"/>
      <c r="H31" s="284"/>
    </row>
    <row r="32" spans="2:8">
      <c r="B32" s="284"/>
      <c r="C32" s="284"/>
      <c r="D32" s="284"/>
      <c r="E32" s="284"/>
      <c r="F32" s="284"/>
      <c r="G32" s="284"/>
      <c r="H32" s="284"/>
    </row>
    <row r="33" spans="2:8">
      <c r="B33" s="284"/>
      <c r="C33" s="284"/>
      <c r="D33" s="284"/>
      <c r="E33" s="284"/>
      <c r="F33" s="284"/>
      <c r="G33" s="284"/>
      <c r="H33" s="284"/>
    </row>
    <row r="34" spans="2:8">
      <c r="B34" s="284"/>
      <c r="C34" s="284"/>
      <c r="D34" s="284"/>
      <c r="E34" s="284"/>
      <c r="F34" s="284"/>
      <c r="G34" s="284"/>
      <c r="H34" s="284"/>
    </row>
    <row r="35" spans="2:8">
      <c r="B35" s="284"/>
      <c r="C35" s="284"/>
      <c r="D35" s="284"/>
      <c r="E35" s="284"/>
      <c r="F35" s="284"/>
      <c r="G35" s="284"/>
      <c r="H35" s="284"/>
    </row>
    <row r="36" spans="2:8">
      <c r="B36" s="284"/>
      <c r="C36" s="284"/>
      <c r="D36" s="284"/>
      <c r="E36" s="284"/>
      <c r="F36" s="284"/>
      <c r="G36" s="284"/>
      <c r="H36" s="284"/>
    </row>
    <row r="37" spans="2:8">
      <c r="B37" s="284"/>
      <c r="C37" s="284"/>
      <c r="D37" s="284"/>
      <c r="E37" s="284"/>
      <c r="F37" s="284"/>
      <c r="G37" s="284"/>
      <c r="H37" s="284"/>
    </row>
    <row r="38" spans="2:8">
      <c r="B38" s="284"/>
      <c r="C38" s="284"/>
      <c r="D38" s="284"/>
      <c r="E38" s="284"/>
      <c r="F38" s="284"/>
      <c r="G38" s="284"/>
      <c r="H38" s="284"/>
    </row>
    <row r="39" spans="2:8" ht="142.9" customHeight="1">
      <c r="B39" s="284"/>
      <c r="C39" s="284"/>
      <c r="D39" s="284"/>
      <c r="E39" s="284"/>
      <c r="F39" s="284"/>
      <c r="G39" s="284"/>
      <c r="H39" s="284"/>
    </row>
  </sheetData>
  <mergeCells count="1">
    <mergeCell ref="B2:H39"/>
  </mergeCells>
  <phoneticPr fontId="8" type="noConversion"/>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List15"/>
  <dimension ref="A1:H19"/>
  <sheetViews>
    <sheetView view="pageLayout" zoomScale="85" zoomScaleNormal="100" zoomScalePageLayoutView="85" workbookViewId="0">
      <selection activeCell="G22" sqref="G22:G23"/>
    </sheetView>
  </sheetViews>
  <sheetFormatPr defaultColWidth="9.140625" defaultRowHeight="12.75"/>
  <cols>
    <col min="1" max="1" width="3.85546875" style="1" bestFit="1" customWidth="1"/>
    <col min="2" max="2" width="4.5703125" style="1" bestFit="1" customWidth="1"/>
    <col min="3" max="3" width="45.140625" style="1" customWidth="1"/>
    <col min="4" max="4" width="4" style="1" bestFit="1" customWidth="1"/>
    <col min="5" max="5" width="7.140625" style="1" customWidth="1"/>
    <col min="6" max="6" width="2.140625" style="1" bestFit="1" customWidth="1"/>
    <col min="7" max="7" width="7.85546875" style="1" customWidth="1"/>
    <col min="8" max="8" width="7" style="1" bestFit="1" customWidth="1"/>
    <col min="9" max="16384" width="9.140625" style="1"/>
  </cols>
  <sheetData>
    <row r="1" spans="1:8" ht="22.5">
      <c r="A1" s="75" t="s">
        <v>335</v>
      </c>
      <c r="B1" s="29" t="s">
        <v>9</v>
      </c>
      <c r="C1" s="29" t="s">
        <v>10</v>
      </c>
      <c r="D1" s="29" t="s">
        <v>11</v>
      </c>
      <c r="E1" s="29" t="s">
        <v>12</v>
      </c>
      <c r="F1" s="29"/>
      <c r="G1" s="29" t="s">
        <v>13</v>
      </c>
      <c r="H1" s="30" t="s">
        <v>14</v>
      </c>
    </row>
    <row r="2" spans="1:8" ht="22.5" customHeight="1">
      <c r="A2" s="88"/>
      <c r="B2" s="285" t="s">
        <v>55</v>
      </c>
      <c r="C2" s="285"/>
      <c r="D2" s="285"/>
      <c r="E2" s="285"/>
      <c r="F2" s="285"/>
      <c r="G2" s="29"/>
      <c r="H2" s="30"/>
    </row>
    <row r="3" spans="1:8" ht="165.75">
      <c r="A3" s="250" t="s">
        <v>334</v>
      </c>
      <c r="B3" s="37">
        <v>1</v>
      </c>
      <c r="C3" s="13" t="s">
        <v>300</v>
      </c>
      <c r="D3" s="12" t="s">
        <v>8</v>
      </c>
      <c r="E3" s="19">
        <f>ROUNDUP(47*2.5*3/2,0)</f>
        <v>177</v>
      </c>
      <c r="F3" s="19" t="s">
        <v>0</v>
      </c>
      <c r="G3" s="29"/>
      <c r="H3" s="30"/>
    </row>
    <row r="4" spans="1:8">
      <c r="B4" s="37"/>
      <c r="C4" s="13"/>
      <c r="D4" s="12"/>
      <c r="E4" s="19"/>
      <c r="F4" s="19"/>
      <c r="G4" s="29"/>
      <c r="H4" s="30"/>
    </row>
    <row r="5" spans="1:8" ht="193.5" customHeight="1">
      <c r="A5" s="250" t="s">
        <v>334</v>
      </c>
      <c r="B5" s="37">
        <v>2</v>
      </c>
      <c r="C5" s="13" t="s">
        <v>257</v>
      </c>
      <c r="D5" s="12" t="s">
        <v>8</v>
      </c>
      <c r="E5" s="19">
        <f>ROUNDUP(107*3/2,0)</f>
        <v>161</v>
      </c>
      <c r="F5" s="19" t="s">
        <v>0</v>
      </c>
    </row>
    <row r="6" spans="1:8">
      <c r="C6" s="32"/>
      <c r="D6" s="46"/>
      <c r="E6" s="47"/>
      <c r="F6" s="36"/>
    </row>
    <row r="7" spans="1:8" ht="187.5" customHeight="1">
      <c r="A7" s="250" t="s">
        <v>334</v>
      </c>
      <c r="B7" s="37">
        <v>3</v>
      </c>
      <c r="C7" s="13" t="s">
        <v>255</v>
      </c>
      <c r="D7" s="12" t="s">
        <v>8</v>
      </c>
      <c r="E7" s="19">
        <f>ROUNDUP(11*0.9*0.55*3/2,0)</f>
        <v>9</v>
      </c>
      <c r="F7" s="19" t="s">
        <v>0</v>
      </c>
    </row>
    <row r="8" spans="1:8">
      <c r="C8" s="32"/>
      <c r="D8" s="46"/>
      <c r="E8" s="47"/>
      <c r="F8" s="36"/>
    </row>
    <row r="9" spans="1:8" s="33" customFormat="1" ht="127.5">
      <c r="A9" s="250" t="s">
        <v>334</v>
      </c>
      <c r="B9" s="37">
        <v>4</v>
      </c>
      <c r="C9" s="13" t="s">
        <v>256</v>
      </c>
      <c r="D9" s="12" t="s">
        <v>8</v>
      </c>
      <c r="E9" s="19">
        <f>ROUNDUP(2*1.4*3.9*3/2,0)</f>
        <v>17</v>
      </c>
      <c r="F9" s="19" t="s">
        <v>0</v>
      </c>
    </row>
    <row r="10" spans="1:8">
      <c r="B10" s="53"/>
      <c r="C10" s="66"/>
      <c r="D10" s="10"/>
      <c r="E10" s="12"/>
      <c r="F10" s="12"/>
    </row>
    <row r="11" spans="1:8" ht="194.25" customHeight="1">
      <c r="A11" s="250"/>
      <c r="B11" s="37">
        <v>5</v>
      </c>
      <c r="C11" s="13" t="s">
        <v>75</v>
      </c>
      <c r="D11" s="10"/>
      <c r="E11" s="12"/>
      <c r="F11" s="12"/>
    </row>
    <row r="12" spans="1:8" ht="25.5">
      <c r="A12" s="250" t="s">
        <v>334</v>
      </c>
      <c r="B12" s="256" t="s">
        <v>35</v>
      </c>
      <c r="C12" s="120" t="s">
        <v>253</v>
      </c>
      <c r="D12" s="10" t="s">
        <v>8</v>
      </c>
      <c r="E12" s="11">
        <f>ROUNDUP(1.1*2*2,0)</f>
        <v>5</v>
      </c>
      <c r="F12" s="12" t="s">
        <v>0</v>
      </c>
    </row>
    <row r="13" spans="1:8" ht="25.5">
      <c r="A13" s="250" t="s">
        <v>334</v>
      </c>
      <c r="B13" s="256" t="s">
        <v>37</v>
      </c>
      <c r="C13" s="120" t="s">
        <v>254</v>
      </c>
      <c r="D13" s="10" t="s">
        <v>8</v>
      </c>
      <c r="E13" s="11">
        <v>2</v>
      </c>
      <c r="F13" s="12" t="s">
        <v>0</v>
      </c>
    </row>
    <row r="14" spans="1:8">
      <c r="A14" s="250"/>
      <c r="B14" s="53"/>
      <c r="C14" s="66"/>
      <c r="D14" s="10"/>
      <c r="E14" s="12"/>
      <c r="F14" s="12"/>
    </row>
    <row r="15" spans="1:8">
      <c r="A15" s="250" t="s">
        <v>334</v>
      </c>
      <c r="B15" s="37">
        <v>6</v>
      </c>
      <c r="C15" s="13" t="s">
        <v>56</v>
      </c>
      <c r="D15" s="10" t="s">
        <v>48</v>
      </c>
      <c r="E15" s="12">
        <f>10/2</f>
        <v>5</v>
      </c>
      <c r="F15" s="12" t="s">
        <v>0</v>
      </c>
    </row>
    <row r="16" spans="1:8">
      <c r="B16" s="9"/>
      <c r="C16" s="13"/>
      <c r="D16" s="10"/>
      <c r="E16" s="11"/>
      <c r="F16" s="11"/>
    </row>
    <row r="17" spans="2:8">
      <c r="B17" s="9"/>
      <c r="C17" s="100"/>
      <c r="D17" s="72"/>
      <c r="E17" s="101"/>
      <c r="F17" s="101"/>
      <c r="G17" s="101"/>
      <c r="H17" s="101"/>
    </row>
    <row r="18" spans="2:8">
      <c r="B18" s="4"/>
      <c r="C18" s="294" t="s">
        <v>25</v>
      </c>
      <c r="D18" s="294"/>
      <c r="E18" s="99"/>
      <c r="F18" s="99"/>
      <c r="H18" s="38">
        <f>SUM(H3:H16)</f>
        <v>0</v>
      </c>
    </row>
    <row r="19" spans="2:8">
      <c r="C19" s="5"/>
      <c r="D19" s="5"/>
    </row>
  </sheetData>
  <mergeCells count="2">
    <mergeCell ref="C18:D18"/>
    <mergeCell ref="B2:F2"/>
  </mergeCells>
  <phoneticPr fontId="0" type="noConversion"/>
  <pageMargins left="0.74803149606299213" right="0.74803149606299213" top="0.98425196850393704" bottom="0.98425196850393704" header="0.51181102362204722" footer="0.51181102362204722"/>
  <pageSetup paperSize="9" firstPageNumber="122"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
  <sheetViews>
    <sheetView view="pageLayout" topLeftCell="A2" zoomScale="115" zoomScaleNormal="100" zoomScalePageLayoutView="115" workbookViewId="0">
      <selection activeCell="E17" sqref="E17"/>
    </sheetView>
  </sheetViews>
  <sheetFormatPr defaultColWidth="9.140625" defaultRowHeight="12.75"/>
  <cols>
    <col min="1" max="1" width="3.7109375" style="167" bestFit="1" customWidth="1"/>
    <col min="2" max="2" width="3.28515625" style="180" bestFit="1" customWidth="1"/>
    <col min="3" max="3" width="49.140625" style="176" customWidth="1"/>
    <col min="4" max="4" width="4.5703125" style="167" bestFit="1" customWidth="1"/>
    <col min="5" max="5" width="7.140625" style="167" bestFit="1" customWidth="1"/>
    <col min="6" max="6" width="2.140625" style="167" bestFit="1" customWidth="1"/>
    <col min="7" max="7" width="7.42578125" style="167" customWidth="1"/>
    <col min="8" max="8" width="7.42578125" style="167" bestFit="1" customWidth="1"/>
    <col min="9" max="16384" width="9.140625" style="167"/>
  </cols>
  <sheetData>
    <row r="1" spans="1:10" ht="22.5">
      <c r="A1" s="75" t="s">
        <v>335</v>
      </c>
      <c r="B1" s="164" t="s">
        <v>9</v>
      </c>
      <c r="C1" s="181" t="s">
        <v>10</v>
      </c>
      <c r="D1" s="165" t="s">
        <v>11</v>
      </c>
      <c r="E1" s="165" t="s">
        <v>12</v>
      </c>
      <c r="F1" s="165"/>
      <c r="G1" s="165" t="s">
        <v>13</v>
      </c>
      <c r="H1" s="166" t="s">
        <v>14</v>
      </c>
    </row>
    <row r="2" spans="1:10">
      <c r="A2" s="88"/>
      <c r="B2" s="285" t="s">
        <v>34</v>
      </c>
      <c r="C2" s="285"/>
      <c r="D2" s="285"/>
      <c r="E2" s="285"/>
      <c r="F2" s="285"/>
      <c r="G2" s="168"/>
      <c r="H2" s="174"/>
      <c r="I2" s="168"/>
      <c r="J2" s="168"/>
    </row>
    <row r="3" spans="1:10">
      <c r="A3" s="250"/>
      <c r="B3" s="98"/>
      <c r="C3" s="98"/>
      <c r="D3" s="98"/>
      <c r="E3" s="98"/>
      <c r="F3" s="98"/>
      <c r="G3" s="168"/>
      <c r="H3" s="174"/>
      <c r="I3" s="168"/>
      <c r="J3" s="168"/>
    </row>
    <row r="4" spans="1:10" ht="89.25">
      <c r="A4" s="250" t="s">
        <v>334</v>
      </c>
      <c r="B4" s="179">
        <v>1</v>
      </c>
      <c r="C4" s="117" t="s">
        <v>235</v>
      </c>
      <c r="D4" s="178" t="s">
        <v>2</v>
      </c>
      <c r="E4" s="103">
        <v>17</v>
      </c>
      <c r="F4" s="19" t="s">
        <v>0</v>
      </c>
      <c r="G4" s="168">
        <v>50</v>
      </c>
      <c r="H4" s="277">
        <f>E4*G4</f>
        <v>850</v>
      </c>
      <c r="I4" s="168"/>
      <c r="J4" s="168"/>
    </row>
    <row r="5" spans="1:10" ht="25.5">
      <c r="A5" s="250"/>
      <c r="B5" s="179">
        <v>2</v>
      </c>
      <c r="C5" s="117" t="s">
        <v>435</v>
      </c>
      <c r="D5" s="178" t="s">
        <v>2</v>
      </c>
      <c r="E5" s="103">
        <v>4</v>
      </c>
      <c r="F5" s="19" t="s">
        <v>0</v>
      </c>
      <c r="G5" s="168">
        <v>130</v>
      </c>
      <c r="H5" s="277">
        <f>E5*G5</f>
        <v>520</v>
      </c>
      <c r="I5" s="168"/>
      <c r="J5" s="168"/>
    </row>
    <row r="6" spans="1:10" ht="25.5">
      <c r="A6" s="250"/>
      <c r="B6" s="179">
        <v>3</v>
      </c>
      <c r="C6" s="117" t="s">
        <v>436</v>
      </c>
      <c r="D6" s="178" t="s">
        <v>437</v>
      </c>
      <c r="E6" s="103">
        <v>60</v>
      </c>
      <c r="F6" s="19" t="s">
        <v>0</v>
      </c>
      <c r="G6" s="168">
        <v>40</v>
      </c>
      <c r="H6" s="277">
        <f>E6*G6</f>
        <v>2400</v>
      </c>
      <c r="I6" s="168"/>
      <c r="J6" s="168"/>
    </row>
    <row r="7" spans="1:10">
      <c r="A7" s="250"/>
      <c r="B7" s="179">
        <v>4</v>
      </c>
      <c r="C7" s="117" t="s">
        <v>438</v>
      </c>
      <c r="D7" s="178" t="s">
        <v>2</v>
      </c>
      <c r="E7" s="103">
        <v>8</v>
      </c>
      <c r="F7" s="19" t="s">
        <v>0</v>
      </c>
      <c r="G7" s="168">
        <v>40</v>
      </c>
      <c r="H7" s="277">
        <f>E7*G7</f>
        <v>320</v>
      </c>
      <c r="I7" s="168"/>
      <c r="J7" s="168"/>
    </row>
    <row r="8" spans="1:10" ht="25.5">
      <c r="A8" s="250"/>
      <c r="B8" s="179">
        <v>5</v>
      </c>
      <c r="C8" s="117" t="s">
        <v>439</v>
      </c>
      <c r="D8" s="178" t="s">
        <v>2</v>
      </c>
      <c r="E8" s="103">
        <v>13</v>
      </c>
      <c r="F8" s="19" t="s">
        <v>0</v>
      </c>
      <c r="G8" s="168">
        <v>90</v>
      </c>
      <c r="H8" s="277">
        <f>E8*G8</f>
        <v>1170</v>
      </c>
      <c r="I8" s="168"/>
      <c r="J8" s="168"/>
    </row>
    <row r="9" spans="1:10">
      <c r="B9" s="169"/>
      <c r="C9" s="182"/>
      <c r="D9" s="171"/>
      <c r="E9" s="171"/>
      <c r="F9" s="172"/>
      <c r="G9" s="173"/>
      <c r="H9" s="173"/>
      <c r="I9" s="168"/>
      <c r="J9" s="168"/>
    </row>
    <row r="10" spans="1:10">
      <c r="B10" s="169"/>
      <c r="C10" s="175" t="s">
        <v>226</v>
      </c>
      <c r="D10" s="170"/>
      <c r="E10" s="170"/>
      <c r="F10" s="170"/>
      <c r="G10" s="168"/>
      <c r="H10" s="174">
        <f>SUM(H2:H8)</f>
        <v>5260</v>
      </c>
      <c r="I10" s="168"/>
      <c r="J10" s="168"/>
    </row>
  </sheetData>
  <mergeCells count="1">
    <mergeCell ref="B2:F2"/>
  </mergeCells>
  <pageMargins left="0.7" right="0.7" top="0.75" bottom="0.75" header="0.3" footer="0.3"/>
  <pageSetup paperSize="9" orientation="portrait" r:id="rId1"/>
  <headerFooter>
    <oddHeader>&amp;L&amp;"Tw Cen MT,Uobičajeno"
&amp;A&amp;C&amp;"Tw Cen MT,Uobičajeno"&amp;F&amp;R&amp;"Tw Cen MT,Uobičajeno"
T.D. 642-18/25</oddHeader>
    <oddFooter>&amp;L&amp;"Tw Cen MT,Uobičajeno"&amp;A&amp;R&amp;"Tw Cen MT,Uobičajeno"&amp;P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List17"/>
  <dimension ref="A1:K51"/>
  <sheetViews>
    <sheetView tabSelected="1" view="pageLayout" zoomScaleNormal="100" workbookViewId="0">
      <selection activeCell="J9" sqref="J9"/>
    </sheetView>
  </sheetViews>
  <sheetFormatPr defaultColWidth="9.140625" defaultRowHeight="12.75"/>
  <cols>
    <col min="1" max="1" width="3.28515625" style="1" customWidth="1"/>
    <col min="2" max="4" width="7" style="1" customWidth="1"/>
    <col min="5" max="5" width="8.85546875" style="244" customWidth="1"/>
    <col min="6" max="6" width="6.42578125" style="1" customWidth="1"/>
    <col min="7" max="7" width="4.42578125" style="1" customWidth="1"/>
    <col min="8" max="8" width="13" style="1" customWidth="1"/>
    <col min="9" max="9" width="16" style="2" customWidth="1"/>
    <col min="10" max="10" width="14.7109375" style="4" bestFit="1" customWidth="1"/>
    <col min="11" max="11" width="12.5703125" style="1" bestFit="1" customWidth="1"/>
    <col min="12" max="16384" width="9.140625" style="1"/>
  </cols>
  <sheetData>
    <row r="1" spans="1:10" ht="18.75">
      <c r="B1" s="73" t="s">
        <v>38</v>
      </c>
      <c r="C1" s="73"/>
      <c r="D1" s="73"/>
      <c r="E1" s="243"/>
      <c r="G1" s="251"/>
    </row>
    <row r="2" spans="1:10" ht="22.5" customHeight="1">
      <c r="B2" s="64"/>
      <c r="F2" s="278"/>
      <c r="G2" s="251"/>
      <c r="I2" s="272"/>
    </row>
    <row r="3" spans="1:10">
      <c r="B3" s="4" t="s">
        <v>17</v>
      </c>
      <c r="G3" s="251"/>
      <c r="J3" s="183">
        <f>'I. a. PRIPREMNI RADOVI I SKELA'!H73</f>
        <v>43919</v>
      </c>
    </row>
    <row r="4" spans="1:10">
      <c r="B4" s="4"/>
      <c r="F4" s="249"/>
      <c r="G4" s="251"/>
      <c r="H4" s="248"/>
      <c r="I4" s="248"/>
      <c r="J4" s="183"/>
    </row>
    <row r="5" spans="1:10">
      <c r="B5" s="4"/>
      <c r="F5" s="249"/>
      <c r="G5" s="251"/>
      <c r="H5" s="248"/>
      <c r="I5" s="248"/>
      <c r="J5" s="183"/>
    </row>
    <row r="6" spans="1:10" ht="15.75">
      <c r="A6" s="3"/>
      <c r="B6" s="4" t="s">
        <v>16</v>
      </c>
      <c r="G6" s="251"/>
      <c r="H6" s="5"/>
      <c r="I6" s="6"/>
      <c r="J6" s="183">
        <f>'I. b. RUŠENJA I DEMONTAŽE'!H71</f>
        <v>30238.800000000003</v>
      </c>
    </row>
    <row r="7" spans="1:10" ht="15.75">
      <c r="A7" s="3"/>
      <c r="B7" s="4"/>
      <c r="F7" s="249"/>
      <c r="G7" s="251"/>
      <c r="H7" s="248"/>
      <c r="I7" s="248"/>
      <c r="J7" s="183"/>
    </row>
    <row r="8" spans="1:10" ht="15.75">
      <c r="A8" s="3"/>
      <c r="B8" s="4"/>
      <c r="F8" s="249"/>
      <c r="G8" s="251"/>
      <c r="H8" s="248"/>
      <c r="I8" s="248"/>
      <c r="J8" s="183"/>
    </row>
    <row r="9" spans="1:10" ht="15.75">
      <c r="A9" s="3"/>
      <c r="B9" s="4" t="s">
        <v>46</v>
      </c>
      <c r="G9" s="251"/>
      <c r="H9" s="5"/>
      <c r="I9" s="6"/>
      <c r="J9" s="183">
        <f>'Ic. KONZERVATORSKA ISTRAŽIVANJA'!J8</f>
        <v>5140</v>
      </c>
    </row>
    <row r="10" spans="1:10" ht="15.75">
      <c r="A10" s="3"/>
      <c r="B10" s="4"/>
      <c r="F10" s="249"/>
      <c r="G10" s="251"/>
      <c r="H10" s="248"/>
      <c r="I10" s="248"/>
      <c r="J10" s="183"/>
    </row>
    <row r="11" spans="1:10" ht="15.75">
      <c r="A11" s="3"/>
      <c r="B11" s="4"/>
      <c r="F11" s="249"/>
      <c r="G11" s="251"/>
      <c r="H11" s="248"/>
      <c r="I11" s="248"/>
      <c r="J11" s="183"/>
    </row>
    <row r="12" spans="1:10">
      <c r="B12" s="4" t="s">
        <v>18</v>
      </c>
      <c r="C12" s="4"/>
      <c r="D12" s="4"/>
      <c r="E12" s="4"/>
      <c r="G12" s="251"/>
      <c r="I12" s="6"/>
      <c r="J12" s="183">
        <f>'II. ZIDARSKO-FASADNI RADOVI'!H91</f>
        <v>96457.65</v>
      </c>
    </row>
    <row r="13" spans="1:10">
      <c r="B13" s="237"/>
      <c r="C13" s="237"/>
      <c r="D13" s="237"/>
      <c r="F13" s="249"/>
      <c r="G13" s="251"/>
      <c r="H13" s="248"/>
      <c r="I13" s="248"/>
      <c r="J13" s="183"/>
    </row>
    <row r="14" spans="1:10">
      <c r="B14" s="254"/>
      <c r="C14" s="254"/>
      <c r="D14" s="264"/>
      <c r="E14" s="264"/>
      <c r="F14" s="249"/>
      <c r="G14" s="251"/>
      <c r="H14" s="248"/>
      <c r="I14" s="248"/>
      <c r="J14" s="183"/>
    </row>
    <row r="15" spans="1:10">
      <c r="B15" s="254"/>
      <c r="C15" s="254"/>
      <c r="D15" s="264"/>
      <c r="E15" s="264"/>
      <c r="F15" s="249"/>
      <c r="G15" s="251"/>
      <c r="H15" s="248"/>
      <c r="I15" s="248"/>
      <c r="J15" s="183"/>
    </row>
    <row r="16" spans="1:10">
      <c r="B16" s="4" t="s">
        <v>30</v>
      </c>
      <c r="C16" s="4"/>
      <c r="D16" s="4"/>
      <c r="E16" s="4"/>
      <c r="G16" s="251"/>
      <c r="I16" s="6"/>
      <c r="J16" s="183">
        <f>'III. STOLARSKO-STAKL. RADOVI'!H34</f>
        <v>0</v>
      </c>
    </row>
    <row r="17" spans="2:11">
      <c r="B17" s="237"/>
      <c r="C17" s="237"/>
      <c r="D17" s="237"/>
      <c r="F17" s="249"/>
      <c r="G17" s="251"/>
      <c r="H17" s="248"/>
      <c r="I17" s="248"/>
      <c r="J17" s="183"/>
    </row>
    <row r="18" spans="2:11">
      <c r="B18" s="237"/>
      <c r="C18" s="237"/>
      <c r="D18" s="237"/>
      <c r="F18" s="249"/>
      <c r="G18" s="251"/>
      <c r="H18" s="248"/>
      <c r="I18" s="248"/>
      <c r="J18" s="183"/>
    </row>
    <row r="19" spans="2:11">
      <c r="B19" s="237"/>
      <c r="C19" s="237"/>
      <c r="D19" s="237"/>
      <c r="F19" s="249"/>
      <c r="G19" s="251"/>
      <c r="H19" s="248"/>
      <c r="I19" s="248"/>
      <c r="J19" s="183"/>
    </row>
    <row r="20" spans="2:11">
      <c r="B20" s="4" t="s">
        <v>26</v>
      </c>
      <c r="C20" s="4"/>
      <c r="D20" s="4"/>
      <c r="E20" s="4"/>
      <c r="G20" s="251"/>
      <c r="I20" s="6"/>
      <c r="J20" s="183">
        <f>'IV. BRAVARSKO-LIMARSKI RADOVI'!H40</f>
        <v>6735</v>
      </c>
    </row>
    <row r="21" spans="2:11">
      <c r="B21" s="237"/>
      <c r="C21" s="237"/>
      <c r="D21" s="237"/>
      <c r="F21" s="249"/>
      <c r="G21" s="251"/>
      <c r="H21" s="248"/>
      <c r="I21" s="248"/>
      <c r="J21" s="183"/>
    </row>
    <row r="22" spans="2:11">
      <c r="B22" s="237"/>
      <c r="C22" s="237"/>
      <c r="D22" s="237"/>
      <c r="F22" s="249"/>
      <c r="G22" s="251"/>
      <c r="H22" s="248"/>
      <c r="I22" s="248"/>
      <c r="J22" s="183"/>
    </row>
    <row r="23" spans="2:11">
      <c r="B23" s="237"/>
      <c r="C23" s="237"/>
      <c r="D23" s="237"/>
      <c r="F23" s="249"/>
      <c r="G23" s="251"/>
      <c r="H23" s="248"/>
      <c r="I23" s="248"/>
      <c r="J23" s="183"/>
    </row>
    <row r="24" spans="2:11">
      <c r="B24" s="4" t="s">
        <v>25</v>
      </c>
      <c r="C24" s="4"/>
      <c r="D24" s="4"/>
      <c r="E24" s="4"/>
      <c r="G24" s="251"/>
      <c r="I24" s="6"/>
      <c r="J24" s="183">
        <f>'V. SOBOSLIK.-LIČILAČKI RADOVI'!H18</f>
        <v>0</v>
      </c>
    </row>
    <row r="25" spans="2:11">
      <c r="B25" s="237"/>
      <c r="C25" s="237"/>
      <c r="D25" s="237"/>
      <c r="F25" s="249"/>
      <c r="G25" s="251"/>
      <c r="H25" s="248"/>
      <c r="I25" s="248"/>
      <c r="J25" s="183"/>
    </row>
    <row r="26" spans="2:11">
      <c r="B26" s="237"/>
      <c r="C26" s="237"/>
      <c r="D26" s="237"/>
      <c r="F26" s="249"/>
      <c r="G26" s="251"/>
      <c r="H26" s="248"/>
      <c r="I26" s="248"/>
      <c r="J26" s="183"/>
    </row>
    <row r="27" spans="2:11">
      <c r="B27" s="4" t="s">
        <v>308</v>
      </c>
      <c r="C27" s="4"/>
      <c r="D27" s="4"/>
      <c r="E27" s="4"/>
      <c r="G27" s="251"/>
      <c r="I27" s="6"/>
      <c r="J27" s="183">
        <f>'VI. GRIJANJE, HLAĐENJE '!H10</f>
        <v>5260</v>
      </c>
    </row>
    <row r="28" spans="2:11">
      <c r="B28" s="237"/>
      <c r="C28" s="237"/>
      <c r="D28" s="237"/>
      <c r="F28" s="249"/>
      <c r="G28" s="251"/>
      <c r="H28" s="248"/>
      <c r="I28" s="248"/>
      <c r="J28" s="183"/>
    </row>
    <row r="29" spans="2:11" ht="15" thickBot="1">
      <c r="B29" s="60"/>
      <c r="C29" s="61"/>
      <c r="D29" s="61"/>
      <c r="E29" s="245"/>
      <c r="F29" s="62"/>
      <c r="G29" s="252"/>
      <c r="H29" s="62"/>
      <c r="I29" s="63"/>
      <c r="J29" s="184"/>
    </row>
    <row r="30" spans="2:11" ht="15" thickTop="1">
      <c r="B30" s="7" t="s">
        <v>27</v>
      </c>
      <c r="E30" s="246"/>
      <c r="F30" s="8"/>
      <c r="G30" s="8"/>
      <c r="H30" s="8"/>
      <c r="I30" s="59"/>
      <c r="J30" s="185"/>
    </row>
    <row r="31" spans="2:11" ht="14.25">
      <c r="B31" s="7"/>
      <c r="E31" s="246" t="s">
        <v>415</v>
      </c>
      <c r="F31" s="8"/>
      <c r="G31" s="8"/>
      <c r="H31" s="8"/>
      <c r="I31" s="248"/>
      <c r="J31" s="185">
        <f>SUM(J2:J28)</f>
        <v>187750.45</v>
      </c>
      <c r="K31" s="266"/>
    </row>
    <row r="32" spans="2:11" ht="14.25">
      <c r="B32" s="7"/>
      <c r="E32" s="246" t="s">
        <v>433</v>
      </c>
      <c r="F32" s="8"/>
      <c r="G32" s="8"/>
      <c r="H32" s="8"/>
      <c r="I32" s="248"/>
      <c r="J32" s="185">
        <f>J31*0.03</f>
        <v>5632.5135</v>
      </c>
      <c r="K32" s="266"/>
    </row>
    <row r="33" spans="2:11" ht="14.25">
      <c r="B33" s="7"/>
      <c r="E33" s="246" t="s">
        <v>6</v>
      </c>
      <c r="F33" s="8"/>
      <c r="G33" s="8"/>
      <c r="H33" s="8"/>
      <c r="I33" s="248"/>
      <c r="J33" s="185">
        <f>J31-J32</f>
        <v>182117.93650000001</v>
      </c>
      <c r="K33" s="266"/>
    </row>
    <row r="34" spans="2:11" ht="14.25">
      <c r="E34" s="246" t="s">
        <v>5</v>
      </c>
      <c r="F34" s="42">
        <v>0.25</v>
      </c>
      <c r="G34" s="42"/>
      <c r="H34" s="42"/>
      <c r="I34" s="248"/>
      <c r="J34" s="186">
        <f>J33*0.25</f>
        <v>45529.484125000003</v>
      </c>
    </row>
    <row r="35" spans="2:11" ht="14.25">
      <c r="E35" s="247" t="s">
        <v>6</v>
      </c>
      <c r="F35" s="43"/>
      <c r="G35" s="43"/>
      <c r="H35" s="43"/>
      <c r="I35" s="263"/>
      <c r="J35" s="187">
        <f>J33+J34</f>
        <v>227647.42062500003</v>
      </c>
    </row>
    <row r="37" spans="2:11">
      <c r="B37" s="1" t="s">
        <v>434</v>
      </c>
    </row>
    <row r="38" spans="2:11">
      <c r="C38" s="108"/>
      <c r="D38" s="109"/>
    </row>
    <row r="41" spans="2:11">
      <c r="I41" s="59"/>
    </row>
    <row r="42" spans="2:11">
      <c r="I42" s="1"/>
      <c r="J42" s="1"/>
    </row>
    <row r="43" spans="2:11">
      <c r="I43" s="1"/>
      <c r="J43" s="1"/>
    </row>
    <row r="44" spans="2:11">
      <c r="I44" s="1"/>
      <c r="J44" s="1"/>
    </row>
    <row r="45" spans="2:11">
      <c r="B45" s="4"/>
      <c r="C45" s="4"/>
      <c r="D45" s="4"/>
      <c r="E45" s="10"/>
      <c r="F45" s="108"/>
      <c r="I45" s="1"/>
      <c r="J45" s="1"/>
    </row>
    <row r="46" spans="2:11">
      <c r="B46" s="4"/>
      <c r="C46" s="4"/>
      <c r="D46" s="4"/>
      <c r="E46" s="10"/>
      <c r="I46" s="59"/>
    </row>
    <row r="47" spans="2:11">
      <c r="B47" s="4"/>
      <c r="C47" s="4"/>
      <c r="D47" s="4"/>
      <c r="E47" s="10"/>
      <c r="I47" s="59"/>
    </row>
    <row r="48" spans="2:11">
      <c r="B48" s="4"/>
      <c r="C48" s="4"/>
      <c r="D48" s="4"/>
      <c r="E48" s="10"/>
    </row>
    <row r="49" spans="2:5">
      <c r="B49" s="4"/>
      <c r="C49" s="4"/>
      <c r="D49" s="4"/>
      <c r="E49" s="10"/>
    </row>
    <row r="50" spans="2:5">
      <c r="B50" s="4"/>
      <c r="C50" s="4"/>
      <c r="D50" s="4"/>
      <c r="E50" s="10"/>
    </row>
    <row r="51" spans="2:5" ht="15" customHeight="1"/>
  </sheetData>
  <pageMargins left="0.74803149606299213" right="0.74803149606299213" top="0.97916666666666663" bottom="0.98425196850393704" header="0.51181102362204722" footer="0.51181102362204722"/>
  <pageSetup paperSize="9" firstPageNumber="55" orientation="portrait" r:id="rId1"/>
  <headerFooter alignWithMargins="0">
    <oddHeader>&amp;L&amp;"Tw Cen MT,Uobičajeno"
&amp;A&amp;C&amp;"Tw Cen MT,Uobičajeno"&amp;F&amp;R&amp;"Tw Cen MT,Uobičajeno"
T.D. 642-18/25</oddHeader>
    <oddFooter>&amp;L&amp;"Tw Cen MT,Uobičajeno"&amp;A&amp;R&amp;"Tw Cen MT,Uobičajeno"&amp;P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30"/>
  <sheetViews>
    <sheetView workbookViewId="0">
      <selection activeCell="D24" sqref="D23:D24"/>
    </sheetView>
  </sheetViews>
  <sheetFormatPr defaultColWidth="9.140625" defaultRowHeight="12.75"/>
  <cols>
    <col min="1" max="1" width="137.140625" style="242" bestFit="1" customWidth="1"/>
    <col min="2" max="16384" width="9.140625" style="240"/>
  </cols>
  <sheetData>
    <row r="1" spans="1:1">
      <c r="A1" s="242" t="s">
        <v>309</v>
      </c>
    </row>
    <row r="2" spans="1:1">
      <c r="A2" s="242" t="s">
        <v>310</v>
      </c>
    </row>
    <row r="5" spans="1:1" ht="25.5">
      <c r="A5" s="242" t="s">
        <v>311</v>
      </c>
    </row>
    <row r="6" spans="1:1">
      <c r="A6" s="242" t="s">
        <v>312</v>
      </c>
    </row>
    <row r="7" spans="1:1" ht="25.5">
      <c r="A7" s="242" t="s">
        <v>313</v>
      </c>
    </row>
    <row r="8" spans="1:1">
      <c r="A8" s="242" t="s">
        <v>314</v>
      </c>
    </row>
    <row r="9" spans="1:1">
      <c r="A9" s="242" t="s">
        <v>315</v>
      </c>
    </row>
    <row r="10" spans="1:1">
      <c r="A10" s="242" t="s">
        <v>316</v>
      </c>
    </row>
    <row r="11" spans="1:1">
      <c r="A11" s="242" t="s">
        <v>317</v>
      </c>
    </row>
    <row r="12" spans="1:1">
      <c r="A12" s="242" t="s">
        <v>318</v>
      </c>
    </row>
    <row r="13" spans="1:1" ht="25.5">
      <c r="A13" s="242" t="s">
        <v>319</v>
      </c>
    </row>
    <row r="14" spans="1:1">
      <c r="A14" s="242" t="s">
        <v>320</v>
      </c>
    </row>
    <row r="15" spans="1:1" ht="25.5">
      <c r="A15" s="242" t="s">
        <v>321</v>
      </c>
    </row>
    <row r="16" spans="1:1" ht="25.5">
      <c r="A16" s="242" t="s">
        <v>322</v>
      </c>
    </row>
    <row r="17" spans="1:1">
      <c r="A17" s="242" t="s">
        <v>323</v>
      </c>
    </row>
    <row r="18" spans="1:1">
      <c r="A18" s="242" t="s">
        <v>324</v>
      </c>
    </row>
    <row r="19" spans="1:1" ht="25.5">
      <c r="A19" s="242" t="s">
        <v>332</v>
      </c>
    </row>
    <row r="21" spans="1:1" ht="165.75">
      <c r="A21" s="242" t="s">
        <v>333</v>
      </c>
    </row>
    <row r="22" spans="1:1">
      <c r="A22" s="242" t="s">
        <v>329</v>
      </c>
    </row>
    <row r="24" spans="1:1" ht="38.25">
      <c r="A24" s="242" t="s">
        <v>330</v>
      </c>
    </row>
    <row r="25" spans="1:1">
      <c r="A25" s="242" t="s">
        <v>325</v>
      </c>
    </row>
    <row r="26" spans="1:1" ht="51">
      <c r="A26" s="242" t="s">
        <v>326</v>
      </c>
    </row>
    <row r="27" spans="1:1" ht="51">
      <c r="A27" s="242" t="s">
        <v>327</v>
      </c>
    </row>
    <row r="28" spans="1:1" ht="25.5">
      <c r="A28" s="242" t="s">
        <v>328</v>
      </c>
    </row>
    <row r="30" spans="1:1" ht="178.5">
      <c r="A30" s="242"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7</vt:i4>
      </vt:variant>
    </vt:vector>
  </HeadingPairs>
  <TitlesOfParts>
    <vt:vector size="24" baseType="lpstr">
      <vt:lpstr>NASLOVNICA</vt:lpstr>
      <vt:lpstr>OPĆI UVJETI</vt:lpstr>
      <vt:lpstr>I. a. PRIPREMNI RADOVI I SKELA</vt:lpstr>
      <vt:lpstr>OPĆI UVJETI RUŠENJA I DEMONTAŽE</vt:lpstr>
      <vt:lpstr>I. b. RUŠENJA I DEMONTAŽE</vt:lpstr>
      <vt:lpstr>Ic. KONZERVATORSKA ISTRAŽIVANJA</vt:lpstr>
      <vt:lpstr>OPĆI UVJETI ZID.-FASAD. RADOVI</vt:lpstr>
      <vt:lpstr>II. ZIDARSKO-FASADNI RADOVI</vt:lpstr>
      <vt:lpstr>OPĆI UVJETI STOL.-STAKL. RADOVI</vt:lpstr>
      <vt:lpstr>III. STOLARSKO-STAKL. RADOVI</vt:lpstr>
      <vt:lpstr>OPĆI UVJETI BRAV.-LIM. RADOVI</vt:lpstr>
      <vt:lpstr>IV. BRAVARSKO-LIMARSKI RADOVI</vt:lpstr>
      <vt:lpstr>OPĆI UVJETI SOBOSL. I LIČ. RAD</vt:lpstr>
      <vt:lpstr>V. SOBOSLIK.-LIČILAČKI RADOVI</vt:lpstr>
      <vt:lpstr>VI. GRIJANJE, HLAĐENJE </vt:lpstr>
      <vt:lpstr>REKAPITULACIJA procjena</vt:lpstr>
      <vt:lpstr>INFO</vt:lpstr>
      <vt:lpstr>'I. a. PRIPREMNI RADOVI I SKELA'!Print_Titles</vt:lpstr>
      <vt:lpstr>'I. b. RUŠENJA I DEMONTAŽE'!Print_Titles</vt:lpstr>
      <vt:lpstr>'Ic. KONZERVATORSKA ISTRAŽIVANJA'!Print_Titles</vt:lpstr>
      <vt:lpstr>'II. ZIDARSKO-FASADNI RADOVI'!Print_Titles</vt:lpstr>
      <vt:lpstr>'III. STOLARSKO-STAKL. RADOVI'!Print_Titles</vt:lpstr>
      <vt:lpstr>'IV. BRAVARSKO-LIMARSKI RADOVI'!Print_Titles</vt:lpstr>
      <vt:lpstr>'V. SOBOSLIK.-LIČILAČKI RADOVI'!Print_Titles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Foretic</dc:creator>
  <cp:lastModifiedBy>Ivan Cakaric</cp:lastModifiedBy>
  <cp:lastPrinted>2025-12-20T21:51:14Z</cp:lastPrinted>
  <dcterms:created xsi:type="dcterms:W3CDTF">2002-01-21T18:23:43Z</dcterms:created>
  <dcterms:modified xsi:type="dcterms:W3CDTF">2026-06-01T16:51:58Z</dcterms:modified>
</cp:coreProperties>
</file>